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20730" windowHeight="11760" activeTab="3"/>
  </bookViews>
  <sheets>
    <sheet name="ปร4" sheetId="2" r:id="rId1"/>
    <sheet name="ปร.5(ก)" sheetId="1" r:id="rId2"/>
    <sheet name="ปร.5(ข)" sheetId="6" r:id="rId3"/>
    <sheet name="ปร.6" sheetId="5" r:id="rId4"/>
  </sheets>
  <definedNames>
    <definedName name="_xlnm.Print_Area" localSheetId="1">'ปร.5(ก)'!$A$1:$G$36</definedName>
    <definedName name="_xlnm.Print_Area" localSheetId="3">ปร.6!$A$1:$E$42</definedName>
    <definedName name="_xlnm.Print_Area" localSheetId="0">ปร4!$A$1:$J$500</definedName>
    <definedName name="_xlnm.Print_Titles" localSheetId="0">ปร4!$1:$7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0" i="2" l="1"/>
  <c r="H100" i="2"/>
  <c r="F100" i="2"/>
  <c r="B13" i="6" l="1"/>
  <c r="C9" i="6" l="1"/>
  <c r="B13" i="1"/>
  <c r="H403" i="2" l="1"/>
  <c r="F403" i="2"/>
  <c r="F415" i="2"/>
  <c r="H408" i="2"/>
  <c r="H409" i="2"/>
  <c r="H410" i="2"/>
  <c r="H411" i="2"/>
  <c r="H412" i="2"/>
  <c r="H413" i="2"/>
  <c r="H414" i="2"/>
  <c r="F404" i="2"/>
  <c r="F405" i="2"/>
  <c r="F406" i="2"/>
  <c r="F407" i="2"/>
  <c r="F408" i="2"/>
  <c r="F409" i="2"/>
  <c r="F410" i="2"/>
  <c r="F411" i="2"/>
  <c r="F412" i="2"/>
  <c r="F413" i="2"/>
  <c r="F414" i="2"/>
  <c r="H400" i="2"/>
  <c r="H399" i="2"/>
  <c r="F399" i="2"/>
  <c r="H398" i="2"/>
  <c r="F398" i="2"/>
  <c r="H404" i="2"/>
  <c r="H405" i="2"/>
  <c r="H406" i="2"/>
  <c r="H407" i="2"/>
  <c r="H415" i="2"/>
  <c r="H47" i="2"/>
  <c r="H48" i="2"/>
  <c r="H49" i="2"/>
  <c r="H50" i="2"/>
  <c r="H51" i="2"/>
  <c r="H52" i="2"/>
  <c r="H53" i="2"/>
  <c r="H54" i="2"/>
  <c r="H46" i="2"/>
  <c r="F46" i="2"/>
  <c r="F47" i="2"/>
  <c r="H41" i="2"/>
  <c r="F41" i="2"/>
  <c r="F54" i="2"/>
  <c r="F42" i="2"/>
  <c r="F43" i="2"/>
  <c r="F44" i="2"/>
  <c r="F45" i="2"/>
  <c r="F48" i="2"/>
  <c r="F49" i="2"/>
  <c r="F50" i="2"/>
  <c r="F51" i="2"/>
  <c r="F52" i="2"/>
  <c r="F53" i="2"/>
  <c r="H38" i="2"/>
  <c r="H39" i="2"/>
  <c r="H40" i="2"/>
  <c r="H42" i="2"/>
  <c r="H43" i="2"/>
  <c r="H44" i="2"/>
  <c r="H45" i="2"/>
  <c r="F38" i="2"/>
  <c r="F39" i="2"/>
  <c r="F40" i="2"/>
  <c r="I413" i="2" l="1"/>
  <c r="I49" i="2"/>
  <c r="I46" i="2"/>
  <c r="I412" i="2"/>
  <c r="I408" i="2"/>
  <c r="I51" i="2"/>
  <c r="I403" i="2"/>
  <c r="I404" i="2"/>
  <c r="I41" i="2"/>
  <c r="I52" i="2"/>
  <c r="I48" i="2"/>
  <c r="I47" i="2"/>
  <c r="I405" i="2"/>
  <c r="I415" i="2"/>
  <c r="I414" i="2"/>
  <c r="I411" i="2"/>
  <c r="I410" i="2"/>
  <c r="I409" i="2"/>
  <c r="I407" i="2"/>
  <c r="I406" i="2"/>
  <c r="I399" i="2"/>
  <c r="I50" i="2"/>
  <c r="F400" i="2"/>
  <c r="I400" i="2" s="1"/>
  <c r="I398" i="2"/>
  <c r="I42" i="2"/>
  <c r="I54" i="2"/>
  <c r="I38" i="2"/>
  <c r="I53" i="2"/>
  <c r="I44" i="2"/>
  <c r="I39" i="2"/>
  <c r="I45" i="2"/>
  <c r="I40" i="2"/>
  <c r="I43" i="2"/>
  <c r="A5" i="6"/>
  <c r="B14" i="6" l="1"/>
  <c r="C133" i="2" l="1"/>
  <c r="C61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7" i="2"/>
  <c r="H338" i="2"/>
  <c r="H339" i="2"/>
  <c r="H340" i="2"/>
  <c r="H341" i="2"/>
  <c r="H342" i="2"/>
  <c r="H343" i="2"/>
  <c r="H344" i="2"/>
  <c r="H345" i="2"/>
  <c r="H346" i="2"/>
  <c r="H347" i="2"/>
  <c r="H352" i="2"/>
  <c r="H353" i="2"/>
  <c r="H354" i="2"/>
  <c r="H355" i="2"/>
  <c r="H356" i="2"/>
  <c r="H357" i="2"/>
  <c r="H358" i="2"/>
  <c r="H359" i="2"/>
  <c r="H360" i="2"/>
  <c r="H361" i="2"/>
  <c r="H362" i="2"/>
  <c r="F337" i="2"/>
  <c r="F338" i="2"/>
  <c r="F339" i="2"/>
  <c r="F340" i="2"/>
  <c r="F341" i="2"/>
  <c r="F342" i="2"/>
  <c r="F343" i="2"/>
  <c r="F344" i="2"/>
  <c r="F345" i="2"/>
  <c r="F346" i="2"/>
  <c r="F347" i="2"/>
  <c r="F352" i="2"/>
  <c r="F353" i="2"/>
  <c r="F354" i="2"/>
  <c r="F355" i="2"/>
  <c r="F356" i="2"/>
  <c r="F357" i="2"/>
  <c r="F358" i="2"/>
  <c r="F359" i="2"/>
  <c r="F360" i="2"/>
  <c r="F361" i="2"/>
  <c r="F362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I331" i="2" s="1"/>
  <c r="F332" i="2"/>
  <c r="F333" i="2"/>
  <c r="F334" i="2"/>
  <c r="F335" i="2"/>
  <c r="H319" i="2"/>
  <c r="F319" i="2"/>
  <c r="H315" i="2"/>
  <c r="H314" i="2"/>
  <c r="F315" i="2"/>
  <c r="F31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294" i="2"/>
  <c r="F294" i="2"/>
  <c r="H275" i="2"/>
  <c r="H276" i="2"/>
  <c r="H277" i="2"/>
  <c r="H278" i="2"/>
  <c r="H279" i="2"/>
  <c r="H280" i="2"/>
  <c r="H281" i="2"/>
  <c r="H282" i="2"/>
  <c r="H283" i="2"/>
  <c r="H284" i="2"/>
  <c r="H401" i="2"/>
  <c r="H402" i="2"/>
  <c r="H285" i="2"/>
  <c r="H286" i="2"/>
  <c r="H287" i="2"/>
  <c r="H288" i="2"/>
  <c r="H289" i="2"/>
  <c r="H290" i="2"/>
  <c r="H291" i="2"/>
  <c r="F275" i="2"/>
  <c r="F276" i="2"/>
  <c r="F277" i="2"/>
  <c r="F278" i="2"/>
  <c r="F279" i="2"/>
  <c r="F280" i="2"/>
  <c r="F281" i="2"/>
  <c r="F282" i="2"/>
  <c r="F283" i="2"/>
  <c r="F284" i="2"/>
  <c r="F401" i="2"/>
  <c r="F402" i="2"/>
  <c r="F285" i="2"/>
  <c r="F286" i="2"/>
  <c r="F287" i="2"/>
  <c r="F288" i="2"/>
  <c r="F289" i="2"/>
  <c r="F290" i="2"/>
  <c r="F291" i="2"/>
  <c r="H274" i="2"/>
  <c r="F274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78" i="2"/>
  <c r="H369" i="2"/>
  <c r="H371" i="2"/>
  <c r="H372" i="2"/>
  <c r="H373" i="2"/>
  <c r="H374" i="2"/>
  <c r="H375" i="2"/>
  <c r="H376" i="2"/>
  <c r="F379" i="2"/>
  <c r="F380" i="2"/>
  <c r="I380" i="2" s="1"/>
  <c r="F381" i="2"/>
  <c r="F382" i="2"/>
  <c r="F383" i="2"/>
  <c r="I383" i="2" s="1"/>
  <c r="F384" i="2"/>
  <c r="I384" i="2" s="1"/>
  <c r="F385" i="2"/>
  <c r="F386" i="2"/>
  <c r="I386" i="2" s="1"/>
  <c r="F387" i="2"/>
  <c r="F388" i="2"/>
  <c r="F389" i="2"/>
  <c r="I389" i="2" s="1"/>
  <c r="F390" i="2"/>
  <c r="I390" i="2" s="1"/>
  <c r="F391" i="2"/>
  <c r="F392" i="2"/>
  <c r="F393" i="2"/>
  <c r="F394" i="2"/>
  <c r="F378" i="2"/>
  <c r="F369" i="2"/>
  <c r="F370" i="2"/>
  <c r="F371" i="2"/>
  <c r="F372" i="2"/>
  <c r="F373" i="2"/>
  <c r="F374" i="2"/>
  <c r="F375" i="2"/>
  <c r="F376" i="2"/>
  <c r="H420" i="2"/>
  <c r="H421" i="2"/>
  <c r="H422" i="2"/>
  <c r="H424" i="2"/>
  <c r="H425" i="2"/>
  <c r="H426" i="2"/>
  <c r="H427" i="2"/>
  <c r="H428" i="2"/>
  <c r="F420" i="2"/>
  <c r="F421" i="2"/>
  <c r="F422" i="2"/>
  <c r="F423" i="2"/>
  <c r="F424" i="2"/>
  <c r="F425" i="2"/>
  <c r="F426" i="2"/>
  <c r="F427" i="2"/>
  <c r="F428" i="2"/>
  <c r="H419" i="2"/>
  <c r="F419" i="2"/>
  <c r="H416" i="2"/>
  <c r="F416" i="2"/>
  <c r="H103" i="2"/>
  <c r="F103" i="2"/>
  <c r="H141" i="2"/>
  <c r="H434" i="2"/>
  <c r="H437" i="2"/>
  <c r="H439" i="2"/>
  <c r="H440" i="2"/>
  <c r="H441" i="2"/>
  <c r="H442" i="2"/>
  <c r="H443" i="2"/>
  <c r="H445" i="2"/>
  <c r="H446" i="2"/>
  <c r="H447" i="2"/>
  <c r="H448" i="2"/>
  <c r="F434" i="2"/>
  <c r="F437" i="2"/>
  <c r="F439" i="2"/>
  <c r="F440" i="2"/>
  <c r="F441" i="2"/>
  <c r="F442" i="2"/>
  <c r="F443" i="2"/>
  <c r="F445" i="2"/>
  <c r="F446" i="2"/>
  <c r="F447" i="2"/>
  <c r="F448" i="2"/>
  <c r="F433" i="2"/>
  <c r="H498" i="2"/>
  <c r="H497" i="2"/>
  <c r="H496" i="2"/>
  <c r="H495" i="2"/>
  <c r="F495" i="2"/>
  <c r="F496" i="2"/>
  <c r="F497" i="2"/>
  <c r="F498" i="2"/>
  <c r="H494" i="2"/>
  <c r="H493" i="2"/>
  <c r="H492" i="2"/>
  <c r="F493" i="2"/>
  <c r="F494" i="2"/>
  <c r="H488" i="2"/>
  <c r="F488" i="2"/>
  <c r="H487" i="2"/>
  <c r="F487" i="2"/>
  <c r="H486" i="2"/>
  <c r="F486" i="2"/>
  <c r="H485" i="2"/>
  <c r="F485" i="2"/>
  <c r="H471" i="2"/>
  <c r="H472" i="2"/>
  <c r="H473" i="2"/>
  <c r="H474" i="2"/>
  <c r="H475" i="2"/>
  <c r="H476" i="2"/>
  <c r="H477" i="2"/>
  <c r="H478" i="2"/>
  <c r="H479" i="2"/>
  <c r="H480" i="2"/>
  <c r="F471" i="2"/>
  <c r="F472" i="2"/>
  <c r="F473" i="2"/>
  <c r="F474" i="2"/>
  <c r="F475" i="2"/>
  <c r="F476" i="2"/>
  <c r="F477" i="2"/>
  <c r="F478" i="2"/>
  <c r="F479" i="2"/>
  <c r="F480" i="2"/>
  <c r="I324" i="2" l="1"/>
  <c r="I299" i="2"/>
  <c r="I295" i="2"/>
  <c r="I296" i="2"/>
  <c r="I279" i="2"/>
  <c r="I308" i="2"/>
  <c r="I448" i="2"/>
  <c r="I442" i="2"/>
  <c r="I305" i="2"/>
  <c r="I443" i="2"/>
  <c r="I360" i="2"/>
  <c r="I354" i="2"/>
  <c r="I345" i="2"/>
  <c r="I339" i="2"/>
  <c r="I359" i="2"/>
  <c r="I353" i="2"/>
  <c r="I281" i="2"/>
  <c r="I352" i="2"/>
  <c r="I401" i="2"/>
  <c r="I328" i="2"/>
  <c r="I346" i="2"/>
  <c r="I416" i="2"/>
  <c r="I402" i="2"/>
  <c r="I289" i="2"/>
  <c r="I282" i="2"/>
  <c r="I276" i="2"/>
  <c r="I355" i="2"/>
  <c r="I290" i="2"/>
  <c r="I311" i="2"/>
  <c r="I274" i="2"/>
  <c r="I307" i="2"/>
  <c r="I280" i="2"/>
  <c r="I325" i="2"/>
  <c r="I335" i="2"/>
  <c r="I334" i="2"/>
  <c r="I340" i="2"/>
  <c r="I337" i="2"/>
  <c r="I357" i="2"/>
  <c r="I387" i="2"/>
  <c r="I341" i="2"/>
  <c r="I392" i="2"/>
  <c r="I284" i="2"/>
  <c r="I278" i="2"/>
  <c r="I303" i="2"/>
  <c r="I297" i="2"/>
  <c r="I315" i="2"/>
  <c r="I343" i="2"/>
  <c r="I338" i="2"/>
  <c r="I322" i="2"/>
  <c r="I393" i="2"/>
  <c r="I381" i="2"/>
  <c r="I275" i="2"/>
  <c r="I312" i="2"/>
  <c r="I287" i="2"/>
  <c r="I283" i="2"/>
  <c r="I277" i="2"/>
  <c r="I306" i="2"/>
  <c r="I300" i="2"/>
  <c r="I302" i="2"/>
  <c r="I333" i="2"/>
  <c r="I327" i="2"/>
  <c r="I358" i="2"/>
  <c r="I347" i="2"/>
  <c r="I342" i="2"/>
  <c r="I321" i="2"/>
  <c r="I391" i="2"/>
  <c r="I378" i="2"/>
  <c r="I286" i="2"/>
  <c r="I285" i="2"/>
  <c r="F429" i="2"/>
  <c r="I388" i="2"/>
  <c r="I379" i="2"/>
  <c r="I288" i="2"/>
  <c r="I301" i="2"/>
  <c r="I361" i="2"/>
  <c r="I330" i="2"/>
  <c r="I309" i="2"/>
  <c r="I291" i="2"/>
  <c r="I310" i="2"/>
  <c r="I304" i="2"/>
  <c r="I298" i="2"/>
  <c r="I314" i="2"/>
  <c r="I356" i="2"/>
  <c r="I329" i="2"/>
  <c r="I294" i="2"/>
  <c r="I332" i="2"/>
  <c r="I394" i="2"/>
  <c r="I319" i="2"/>
  <c r="I344" i="2"/>
  <c r="I326" i="2"/>
  <c r="I382" i="2"/>
  <c r="I362" i="2"/>
  <c r="I320" i="2"/>
  <c r="I419" i="2"/>
  <c r="I385" i="2"/>
  <c r="I323" i="2"/>
  <c r="I103" i="2"/>
  <c r="I496" i="2"/>
  <c r="I437" i="2"/>
  <c r="I439" i="2"/>
  <c r="I495" i="2"/>
  <c r="I446" i="2"/>
  <c r="I445" i="2"/>
  <c r="I434" i="2"/>
  <c r="I493" i="2"/>
  <c r="I447" i="2"/>
  <c r="I441" i="2"/>
  <c r="I497" i="2"/>
  <c r="I440" i="2"/>
  <c r="I498" i="2"/>
  <c r="I494" i="2"/>
  <c r="I480" i="2"/>
  <c r="I474" i="2"/>
  <c r="I486" i="2"/>
  <c r="I479" i="2"/>
  <c r="I487" i="2"/>
  <c r="I473" i="2"/>
  <c r="I472" i="2"/>
  <c r="I471" i="2"/>
  <c r="I478" i="2"/>
  <c r="I477" i="2"/>
  <c r="I475" i="2"/>
  <c r="I485" i="2"/>
  <c r="I488" i="2"/>
  <c r="I476" i="2"/>
  <c r="H481" i="2"/>
  <c r="F481" i="2"/>
  <c r="C25" i="5"/>
  <c r="A8" i="5"/>
  <c r="B21" i="5"/>
  <c r="B20" i="5"/>
  <c r="B7" i="6"/>
  <c r="B6" i="6"/>
  <c r="B19" i="1"/>
  <c r="B19" i="5" s="1"/>
  <c r="B18" i="1"/>
  <c r="B18" i="5" s="1"/>
  <c r="B17" i="1"/>
  <c r="B17" i="5" s="1"/>
  <c r="B16" i="1"/>
  <c r="B16" i="5" s="1"/>
  <c r="B15" i="1"/>
  <c r="B15" i="5" s="1"/>
  <c r="B14" i="1"/>
  <c r="B14" i="5" s="1"/>
  <c r="B13" i="5"/>
  <c r="C9" i="1"/>
  <c r="C7" i="1"/>
  <c r="C5" i="1"/>
  <c r="C4" i="1"/>
  <c r="H500" i="2"/>
  <c r="F492" i="2"/>
  <c r="F500" i="2" s="1"/>
  <c r="H468" i="2"/>
  <c r="F468" i="2"/>
  <c r="H467" i="2"/>
  <c r="F467" i="2"/>
  <c r="G466" i="2"/>
  <c r="H466" i="2" s="1"/>
  <c r="F466" i="2"/>
  <c r="H465" i="2"/>
  <c r="F465" i="2"/>
  <c r="H464" i="2"/>
  <c r="F464" i="2"/>
  <c r="G463" i="2"/>
  <c r="H463" i="2" s="1"/>
  <c r="F463" i="2"/>
  <c r="H462" i="2"/>
  <c r="F462" i="2"/>
  <c r="H461" i="2"/>
  <c r="F461" i="2"/>
  <c r="E460" i="2"/>
  <c r="F460" i="2" s="1"/>
  <c r="E459" i="2"/>
  <c r="E458" i="2"/>
  <c r="G458" i="2" s="1"/>
  <c r="H458" i="2" s="1"/>
  <c r="E457" i="2"/>
  <c r="E456" i="2"/>
  <c r="E455" i="2"/>
  <c r="G455" i="2" s="1"/>
  <c r="H455" i="2" s="1"/>
  <c r="I449" i="2"/>
  <c r="C435" i="2"/>
  <c r="G433" i="2"/>
  <c r="H433" i="2" s="1"/>
  <c r="I433" i="2" s="1"/>
  <c r="G423" i="2"/>
  <c r="H423" i="2" s="1"/>
  <c r="H429" i="2" s="1"/>
  <c r="G370" i="2"/>
  <c r="H370" i="2" s="1"/>
  <c r="E368" i="2"/>
  <c r="F368" i="2" s="1"/>
  <c r="E367" i="2"/>
  <c r="F367" i="2" s="1"/>
  <c r="E366" i="2"/>
  <c r="F366" i="2" s="1"/>
  <c r="E351" i="2"/>
  <c r="E350" i="2"/>
  <c r="F350" i="2" s="1"/>
  <c r="E349" i="2"/>
  <c r="F349" i="2" s="1"/>
  <c r="H292" i="2"/>
  <c r="F292" i="2"/>
  <c r="C268" i="2"/>
  <c r="F268" i="2" s="1"/>
  <c r="C267" i="2"/>
  <c r="C266" i="2"/>
  <c r="C265" i="2"/>
  <c r="F265" i="2" s="1"/>
  <c r="C264" i="2"/>
  <c r="C263" i="2"/>
  <c r="H263" i="2" s="1"/>
  <c r="H262" i="2"/>
  <c r="F262" i="2"/>
  <c r="H261" i="2"/>
  <c r="F261" i="2"/>
  <c r="H260" i="2"/>
  <c r="F260" i="2"/>
  <c r="C258" i="2"/>
  <c r="C257" i="2"/>
  <c r="F257" i="2" s="1"/>
  <c r="C256" i="2"/>
  <c r="H256" i="2" s="1"/>
  <c r="C255" i="2"/>
  <c r="H255" i="2" s="1"/>
  <c r="C254" i="2"/>
  <c r="H254" i="2" s="1"/>
  <c r="C253" i="2"/>
  <c r="H253" i="2" s="1"/>
  <c r="H252" i="2"/>
  <c r="F252" i="2"/>
  <c r="H251" i="2"/>
  <c r="F251" i="2"/>
  <c r="H250" i="2"/>
  <c r="F250" i="2"/>
  <c r="C249" i="2"/>
  <c r="F249" i="2" s="1"/>
  <c r="H248" i="2"/>
  <c r="F248" i="2"/>
  <c r="H246" i="2"/>
  <c r="F246" i="2"/>
  <c r="H245" i="2"/>
  <c r="F245" i="2"/>
  <c r="C244" i="2"/>
  <c r="H244" i="2" s="1"/>
  <c r="H243" i="2"/>
  <c r="F243" i="2"/>
  <c r="C242" i="2"/>
  <c r="H242" i="2" s="1"/>
  <c r="H241" i="2"/>
  <c r="F241" i="2"/>
  <c r="H239" i="2"/>
  <c r="F239" i="2"/>
  <c r="C238" i="2"/>
  <c r="H238" i="2" s="1"/>
  <c r="C237" i="2"/>
  <c r="C236" i="2"/>
  <c r="H236" i="2" s="1"/>
  <c r="C235" i="2"/>
  <c r="C234" i="2"/>
  <c r="H234" i="2" s="1"/>
  <c r="H233" i="2"/>
  <c r="F233" i="2"/>
  <c r="H232" i="2"/>
  <c r="F232" i="2"/>
  <c r="C231" i="2"/>
  <c r="C230" i="2"/>
  <c r="H230" i="2" s="1"/>
  <c r="H229" i="2"/>
  <c r="F229" i="2"/>
  <c r="C228" i="2"/>
  <c r="F228" i="2" s="1"/>
  <c r="H224" i="2"/>
  <c r="F224" i="2"/>
  <c r="H223" i="2"/>
  <c r="F223" i="2"/>
  <c r="H222" i="2"/>
  <c r="F222" i="2"/>
  <c r="H221" i="2"/>
  <c r="F221" i="2"/>
  <c r="H220" i="2"/>
  <c r="F220" i="2"/>
  <c r="H219" i="2"/>
  <c r="F219" i="2"/>
  <c r="H218" i="2"/>
  <c r="F218" i="2"/>
  <c r="H217" i="2"/>
  <c r="F217" i="2"/>
  <c r="H216" i="2"/>
  <c r="F216" i="2"/>
  <c r="H215" i="2"/>
  <c r="F215" i="2"/>
  <c r="H214" i="2"/>
  <c r="F214" i="2"/>
  <c r="H212" i="2"/>
  <c r="F212" i="2"/>
  <c r="H210" i="2"/>
  <c r="F210" i="2"/>
  <c r="H208" i="2"/>
  <c r="F208" i="2"/>
  <c r="H203" i="2"/>
  <c r="H202" i="2"/>
  <c r="F202" i="2"/>
  <c r="H200" i="2"/>
  <c r="F200" i="2"/>
  <c r="H199" i="2"/>
  <c r="F199" i="2"/>
  <c r="H198" i="2"/>
  <c r="F198" i="2"/>
  <c r="C195" i="2"/>
  <c r="C196" i="2" s="1"/>
  <c r="H194" i="2"/>
  <c r="F194" i="2"/>
  <c r="H193" i="2"/>
  <c r="F193" i="2"/>
  <c r="C192" i="2"/>
  <c r="H190" i="2"/>
  <c r="F190" i="2"/>
  <c r="H189" i="2"/>
  <c r="F189" i="2"/>
  <c r="H188" i="2"/>
  <c r="F188" i="2"/>
  <c r="H183" i="2"/>
  <c r="F183" i="2"/>
  <c r="H181" i="2"/>
  <c r="F181" i="2"/>
  <c r="H179" i="2"/>
  <c r="F179" i="2"/>
  <c r="H177" i="2"/>
  <c r="F177" i="2"/>
  <c r="H175" i="2"/>
  <c r="F175" i="2"/>
  <c r="H173" i="2"/>
  <c r="F173" i="2"/>
  <c r="H169" i="2"/>
  <c r="F169" i="2"/>
  <c r="H168" i="2"/>
  <c r="F168" i="2"/>
  <c r="H167" i="2"/>
  <c r="F167" i="2"/>
  <c r="H166" i="2"/>
  <c r="F166" i="2"/>
  <c r="H165" i="2"/>
  <c r="F165" i="2"/>
  <c r="H163" i="2"/>
  <c r="F163" i="2"/>
  <c r="H161" i="2"/>
  <c r="H157" i="2"/>
  <c r="F157" i="2"/>
  <c r="H156" i="2"/>
  <c r="F156" i="2"/>
  <c r="H155" i="2"/>
  <c r="F155" i="2"/>
  <c r="C153" i="2"/>
  <c r="C152" i="2"/>
  <c r="H152" i="2" s="1"/>
  <c r="H151" i="2"/>
  <c r="F151" i="2"/>
  <c r="H149" i="2"/>
  <c r="F149" i="2"/>
  <c r="H148" i="2"/>
  <c r="F148" i="2"/>
  <c r="H147" i="2"/>
  <c r="F147" i="2"/>
  <c r="H146" i="2"/>
  <c r="F146" i="2"/>
  <c r="C145" i="2"/>
  <c r="H145" i="2" s="1"/>
  <c r="H143" i="2"/>
  <c r="F143" i="2"/>
  <c r="H142" i="2"/>
  <c r="F142" i="2"/>
  <c r="F141" i="2"/>
  <c r="H139" i="2"/>
  <c r="F139" i="2"/>
  <c r="H138" i="2"/>
  <c r="F138" i="2"/>
  <c r="H137" i="2"/>
  <c r="F137" i="2"/>
  <c r="H135" i="2"/>
  <c r="F135" i="2"/>
  <c r="H134" i="2"/>
  <c r="F134" i="2"/>
  <c r="H132" i="2"/>
  <c r="F132" i="2"/>
  <c r="F125" i="2"/>
  <c r="H124" i="2"/>
  <c r="F124" i="2"/>
  <c r="H123" i="2"/>
  <c r="F123" i="2"/>
  <c r="H122" i="2"/>
  <c r="F122" i="2"/>
  <c r="H120" i="2"/>
  <c r="F120" i="2"/>
  <c r="H119" i="2"/>
  <c r="F119" i="2"/>
  <c r="H118" i="2"/>
  <c r="F118" i="2"/>
  <c r="F116" i="2"/>
  <c r="H115" i="2"/>
  <c r="F115" i="2"/>
  <c r="F109" i="2"/>
  <c r="G109" i="2" s="1"/>
  <c r="H109" i="2" s="1"/>
  <c r="F108" i="2"/>
  <c r="G108" i="2" s="1"/>
  <c r="H108" i="2" s="1"/>
  <c r="H107" i="2"/>
  <c r="F107" i="2"/>
  <c r="H106" i="2"/>
  <c r="F106" i="2"/>
  <c r="H104" i="2"/>
  <c r="F104" i="2"/>
  <c r="H102" i="2"/>
  <c r="F102" i="2"/>
  <c r="H98" i="2"/>
  <c r="F98" i="2"/>
  <c r="H97" i="2"/>
  <c r="F97" i="2"/>
  <c r="H95" i="2"/>
  <c r="F95" i="2"/>
  <c r="H94" i="2"/>
  <c r="F94" i="2"/>
  <c r="H93" i="2"/>
  <c r="F93" i="2"/>
  <c r="H92" i="2"/>
  <c r="F92" i="2"/>
  <c r="I88" i="2"/>
  <c r="H87" i="2"/>
  <c r="H85" i="2"/>
  <c r="F85" i="2"/>
  <c r="H83" i="2"/>
  <c r="F83" i="2"/>
  <c r="H79" i="2"/>
  <c r="F79" i="2"/>
  <c r="H78" i="2"/>
  <c r="F78" i="2"/>
  <c r="H77" i="2"/>
  <c r="F77" i="2"/>
  <c r="H76" i="2"/>
  <c r="F76" i="2"/>
  <c r="H75" i="2"/>
  <c r="F75" i="2"/>
  <c r="H70" i="2"/>
  <c r="F70" i="2"/>
  <c r="H69" i="2"/>
  <c r="F69" i="2"/>
  <c r="H68" i="2"/>
  <c r="F68" i="2"/>
  <c r="H65" i="2"/>
  <c r="H63" i="2"/>
  <c r="F63" i="2"/>
  <c r="H62" i="2"/>
  <c r="F62" i="2"/>
  <c r="F61" i="2"/>
  <c r="H60" i="2"/>
  <c r="H37" i="2"/>
  <c r="F37" i="2"/>
  <c r="H36" i="2"/>
  <c r="F36" i="2"/>
  <c r="H35" i="2"/>
  <c r="F35" i="2"/>
  <c r="H34" i="2"/>
  <c r="F34" i="2"/>
  <c r="H33" i="2"/>
  <c r="F33" i="2"/>
  <c r="H32" i="2"/>
  <c r="F32" i="2"/>
  <c r="H31" i="2"/>
  <c r="F31" i="2"/>
  <c r="H30" i="2"/>
  <c r="F30" i="2"/>
  <c r="H29" i="2"/>
  <c r="F29" i="2"/>
  <c r="H28" i="2"/>
  <c r="F28" i="2"/>
  <c r="H27" i="2"/>
  <c r="F27" i="2"/>
  <c r="H26" i="2"/>
  <c r="F26" i="2"/>
  <c r="H25" i="2"/>
  <c r="F25" i="2"/>
  <c r="H24" i="2"/>
  <c r="F24" i="2"/>
  <c r="H23" i="2"/>
  <c r="F23" i="2"/>
  <c r="H22" i="2"/>
  <c r="F22" i="2"/>
  <c r="H21" i="2"/>
  <c r="F21" i="2"/>
  <c r="H20" i="2"/>
  <c r="F20" i="2"/>
  <c r="H19" i="2"/>
  <c r="F19" i="2"/>
  <c r="H18" i="2"/>
  <c r="F18" i="2"/>
  <c r="H17" i="2"/>
  <c r="F17" i="2"/>
  <c r="H16" i="2"/>
  <c r="F16" i="2"/>
  <c r="H15" i="2"/>
  <c r="F15" i="2"/>
  <c r="H14" i="2"/>
  <c r="F14" i="2"/>
  <c r="H13" i="2"/>
  <c r="F13" i="2"/>
  <c r="H12" i="2"/>
  <c r="F12" i="2"/>
  <c r="H11" i="2"/>
  <c r="F11" i="2"/>
  <c r="F56" i="2" l="1"/>
  <c r="I429" i="2"/>
  <c r="F395" i="2"/>
  <c r="I292" i="2"/>
  <c r="G351" i="2"/>
  <c r="H351" i="2" s="1"/>
  <c r="F351" i="2"/>
  <c r="F363" i="2" s="1"/>
  <c r="F127" i="2"/>
  <c r="F436" i="2"/>
  <c r="H436" i="2"/>
  <c r="H438" i="2"/>
  <c r="F438" i="2"/>
  <c r="F435" i="2"/>
  <c r="H435" i="2"/>
  <c r="I93" i="2"/>
  <c r="I372" i="2"/>
  <c r="I375" i="2"/>
  <c r="I92" i="2"/>
  <c r="I208" i="2"/>
  <c r="I212" i="2"/>
  <c r="I222" i="2"/>
  <c r="I376" i="2"/>
  <c r="I467" i="2"/>
  <c r="I175" i="2"/>
  <c r="I19" i="2"/>
  <c r="I106" i="2"/>
  <c r="I465" i="2"/>
  <c r="I468" i="2"/>
  <c r="I115" i="2"/>
  <c r="I422" i="2"/>
  <c r="I21" i="2"/>
  <c r="H61" i="2"/>
  <c r="I61" i="2" s="1"/>
  <c r="I143" i="2"/>
  <c r="I156" i="2"/>
  <c r="I179" i="2"/>
  <c r="I202" i="2"/>
  <c r="I223" i="2"/>
  <c r="I245" i="2"/>
  <c r="I373" i="2"/>
  <c r="I481" i="2"/>
  <c r="I169" i="2"/>
  <c r="I224" i="2"/>
  <c r="H267" i="2"/>
  <c r="F267" i="2"/>
  <c r="F131" i="2"/>
  <c r="H131" i="2"/>
  <c r="H264" i="2"/>
  <c r="F264" i="2"/>
  <c r="H66" i="2"/>
  <c r="F66" i="2"/>
  <c r="H258" i="2"/>
  <c r="F258" i="2"/>
  <c r="I28" i="2"/>
  <c r="I123" i="2"/>
  <c r="I155" i="2"/>
  <c r="I167" i="2"/>
  <c r="I215" i="2"/>
  <c r="I221" i="2"/>
  <c r="I261" i="2"/>
  <c r="I11" i="2"/>
  <c r="F256" i="2"/>
  <c r="I256" i="2" s="1"/>
  <c r="G366" i="2"/>
  <c r="I35" i="2"/>
  <c r="I141" i="2"/>
  <c r="F161" i="2"/>
  <c r="I161" i="2" s="1"/>
  <c r="I165" i="2"/>
  <c r="H195" i="2"/>
  <c r="F230" i="2"/>
  <c r="I230" i="2" s="1"/>
  <c r="F238" i="2"/>
  <c r="I238" i="2" s="1"/>
  <c r="I252" i="2"/>
  <c r="H265" i="2"/>
  <c r="I265" i="2" s="1"/>
  <c r="I13" i="2"/>
  <c r="I75" i="2"/>
  <c r="I461" i="2"/>
  <c r="I25" i="2"/>
  <c r="I31" i="2"/>
  <c r="I492" i="2"/>
  <c r="I500" i="2" s="1"/>
  <c r="I79" i="2"/>
  <c r="I151" i="2"/>
  <c r="F195" i="2"/>
  <c r="H268" i="2"/>
  <c r="I268" i="2" s="1"/>
  <c r="I83" i="2"/>
  <c r="I148" i="2"/>
  <c r="F152" i="2"/>
  <c r="I152" i="2" s="1"/>
  <c r="I189" i="2"/>
  <c r="I220" i="2"/>
  <c r="I250" i="2"/>
  <c r="H257" i="2"/>
  <c r="I257" i="2" s="1"/>
  <c r="I371" i="2"/>
  <c r="I374" i="2"/>
  <c r="H111" i="2"/>
  <c r="I17" i="2"/>
  <c r="I34" i="2"/>
  <c r="I37" i="2"/>
  <c r="F65" i="2"/>
  <c r="I65" i="2" s="1"/>
  <c r="I68" i="2"/>
  <c r="F87" i="2"/>
  <c r="F89" i="2" s="1"/>
  <c r="I138" i="2"/>
  <c r="H153" i="2"/>
  <c r="F153" i="2"/>
  <c r="F185" i="2"/>
  <c r="I177" i="2"/>
  <c r="I183" i="2"/>
  <c r="F236" i="2"/>
  <c r="I236" i="2" s="1"/>
  <c r="F244" i="2"/>
  <c r="I244" i="2" s="1"/>
  <c r="F255" i="2"/>
  <c r="I255" i="2" s="1"/>
  <c r="G367" i="2"/>
  <c r="H367" i="2" s="1"/>
  <c r="I420" i="2"/>
  <c r="F455" i="2"/>
  <c r="I455" i="2" s="1"/>
  <c r="F458" i="2"/>
  <c r="I458" i="2" s="1"/>
  <c r="I12" i="2"/>
  <c r="I23" i="2"/>
  <c r="I142" i="2"/>
  <c r="I173" i="2"/>
  <c r="F242" i="2"/>
  <c r="I242" i="2" s="1"/>
  <c r="I248" i="2"/>
  <c r="I15" i="2"/>
  <c r="I135" i="2"/>
  <c r="I168" i="2"/>
  <c r="F234" i="2"/>
  <c r="I234" i="2" s="1"/>
  <c r="G349" i="2"/>
  <c r="H349" i="2" s="1"/>
  <c r="F417" i="2"/>
  <c r="I27" i="2"/>
  <c r="I120" i="2"/>
  <c r="I166" i="2"/>
  <c r="I193" i="2"/>
  <c r="I200" i="2"/>
  <c r="I219" i="2"/>
  <c r="I369" i="2"/>
  <c r="I146" i="2"/>
  <c r="H228" i="2"/>
  <c r="I228" i="2" s="1"/>
  <c r="I24" i="2"/>
  <c r="I33" i="2"/>
  <c r="I36" i="2"/>
  <c r="I69" i="2"/>
  <c r="I85" i="2"/>
  <c r="I104" i="2"/>
  <c r="H133" i="2"/>
  <c r="F133" i="2"/>
  <c r="I157" i="2"/>
  <c r="I163" i="2"/>
  <c r="I210" i="2"/>
  <c r="I229" i="2"/>
  <c r="H235" i="2"/>
  <c r="F235" i="2"/>
  <c r="I246" i="2"/>
  <c r="I262" i="2"/>
  <c r="I425" i="2"/>
  <c r="I18" i="2"/>
  <c r="I29" i="2"/>
  <c r="H80" i="2"/>
  <c r="I94" i="2"/>
  <c r="I118" i="2"/>
  <c r="I122" i="2"/>
  <c r="I139" i="2"/>
  <c r="I190" i="2"/>
  <c r="I194" i="2"/>
  <c r="I217" i="2"/>
  <c r="I233" i="2"/>
  <c r="I243" i="2"/>
  <c r="I370" i="2"/>
  <c r="I466" i="2"/>
  <c r="I199" i="2"/>
  <c r="I424" i="2"/>
  <c r="I427" i="2"/>
  <c r="I489" i="2"/>
  <c r="H162" i="2"/>
  <c r="H170" i="2" s="1"/>
  <c r="F162" i="2"/>
  <c r="G459" i="2"/>
  <c r="H459" i="2" s="1"/>
  <c r="F459" i="2"/>
  <c r="I22" i="2"/>
  <c r="F60" i="2"/>
  <c r="I60" i="2" s="1"/>
  <c r="I78" i="2"/>
  <c r="H89" i="2"/>
  <c r="F145" i="2"/>
  <c r="I145" i="2" s="1"/>
  <c r="I147" i="2"/>
  <c r="H249" i="2"/>
  <c r="I249" i="2" s="1"/>
  <c r="I428" i="2"/>
  <c r="I32" i="2"/>
  <c r="I62" i="2"/>
  <c r="I76" i="2"/>
  <c r="I137" i="2"/>
  <c r="F192" i="2"/>
  <c r="H192" i="2"/>
  <c r="G457" i="2"/>
  <c r="H457" i="2" s="1"/>
  <c r="F457" i="2"/>
  <c r="I463" i="2"/>
  <c r="I20" i="2"/>
  <c r="I30" i="2"/>
  <c r="H56" i="2"/>
  <c r="I107" i="2"/>
  <c r="I124" i="2"/>
  <c r="I132" i="2"/>
  <c r="I134" i="2"/>
  <c r="I188" i="2"/>
  <c r="I216" i="2"/>
  <c r="F225" i="2"/>
  <c r="H231" i="2"/>
  <c r="F231" i="2"/>
  <c r="F316" i="2"/>
  <c r="H417" i="2"/>
  <c r="H67" i="2"/>
  <c r="F67" i="2"/>
  <c r="I16" i="2"/>
  <c r="I77" i="2"/>
  <c r="I95" i="2"/>
  <c r="I97" i="2"/>
  <c r="I149" i="2"/>
  <c r="H196" i="2"/>
  <c r="F196" i="2"/>
  <c r="I214" i="2"/>
  <c r="H225" i="2"/>
  <c r="I232" i="2"/>
  <c r="H237" i="2"/>
  <c r="F237" i="2"/>
  <c r="I251" i="2"/>
  <c r="F254" i="2"/>
  <c r="I254" i="2" s="1"/>
  <c r="H266" i="2"/>
  <c r="F266" i="2"/>
  <c r="I14" i="2"/>
  <c r="I26" i="2"/>
  <c r="H59" i="2"/>
  <c r="F59" i="2"/>
  <c r="I63" i="2"/>
  <c r="I119" i="2"/>
  <c r="I181" i="2"/>
  <c r="I198" i="2"/>
  <c r="G368" i="2"/>
  <c r="H368" i="2" s="1"/>
  <c r="I423" i="2"/>
  <c r="I426" i="2"/>
  <c r="I70" i="2"/>
  <c r="H185" i="2"/>
  <c r="I241" i="2"/>
  <c r="H316" i="2"/>
  <c r="F456" i="2"/>
  <c r="G456" i="2"/>
  <c r="H456" i="2" s="1"/>
  <c r="F80" i="2"/>
  <c r="I98" i="2"/>
  <c r="I108" i="2"/>
  <c r="F203" i="2"/>
  <c r="I203" i="2" s="1"/>
  <c r="I218" i="2"/>
  <c r="F253" i="2"/>
  <c r="I253" i="2" s="1"/>
  <c r="F263" i="2"/>
  <c r="I263" i="2" s="1"/>
  <c r="G350" i="2"/>
  <c r="H350" i="2" s="1"/>
  <c r="I350" i="2" s="1"/>
  <c r="G460" i="2"/>
  <c r="H460" i="2" s="1"/>
  <c r="I460" i="2" s="1"/>
  <c r="I239" i="2"/>
  <c r="I260" i="2"/>
  <c r="I464" i="2"/>
  <c r="I421" i="2"/>
  <c r="I109" i="2"/>
  <c r="H116" i="2"/>
  <c r="I116" i="2" s="1"/>
  <c r="F111" i="2"/>
  <c r="I102" i="2"/>
  <c r="G125" i="2"/>
  <c r="H125" i="2" s="1"/>
  <c r="I125" i="2" s="1"/>
  <c r="I462" i="2"/>
  <c r="F430" i="2" l="1"/>
  <c r="C13" i="6"/>
  <c r="E13" i="6" s="1"/>
  <c r="D20" i="5" s="1"/>
  <c r="C14" i="6"/>
  <c r="E14" i="6" s="1"/>
  <c r="D21" i="5" s="1"/>
  <c r="I351" i="2"/>
  <c r="I349" i="2"/>
  <c r="H363" i="2"/>
  <c r="H430" i="2" s="1"/>
  <c r="H366" i="2"/>
  <c r="H395" i="2" s="1"/>
  <c r="I395" i="2" s="1"/>
  <c r="H127" i="2"/>
  <c r="I127" i="2"/>
  <c r="D15" i="1" s="1"/>
  <c r="F15" i="1" s="1"/>
  <c r="D15" i="5" s="1"/>
  <c r="I436" i="2"/>
  <c r="I131" i="2"/>
  <c r="I438" i="2"/>
  <c r="I435" i="2"/>
  <c r="H450" i="2"/>
  <c r="F450" i="2"/>
  <c r="I368" i="2"/>
  <c r="I258" i="2"/>
  <c r="I457" i="2"/>
  <c r="F170" i="2"/>
  <c r="I459" i="2"/>
  <c r="I264" i="2"/>
  <c r="I195" i="2"/>
  <c r="I235" i="2"/>
  <c r="I87" i="2"/>
  <c r="I89" i="2" s="1"/>
  <c r="H158" i="2"/>
  <c r="I80" i="2"/>
  <c r="I225" i="2"/>
  <c r="I66" i="2"/>
  <c r="I267" i="2"/>
  <c r="F204" i="2"/>
  <c r="I56" i="2"/>
  <c r="D13" i="1" s="1"/>
  <c r="F13" i="1" s="1"/>
  <c r="D13" i="5" s="1"/>
  <c r="F269" i="2"/>
  <c r="H72" i="2"/>
  <c r="H112" i="2" s="1"/>
  <c r="I133" i="2"/>
  <c r="I185" i="2"/>
  <c r="I153" i="2"/>
  <c r="H469" i="2"/>
  <c r="H482" i="2" s="1"/>
  <c r="F72" i="2"/>
  <c r="F112" i="2" s="1"/>
  <c r="F158" i="2"/>
  <c r="I367" i="2"/>
  <c r="I417" i="2"/>
  <c r="I231" i="2"/>
  <c r="H269" i="2"/>
  <c r="I192" i="2"/>
  <c r="H204" i="2"/>
  <c r="F469" i="2"/>
  <c r="F482" i="2" s="1"/>
  <c r="I456" i="2"/>
  <c r="I237" i="2"/>
  <c r="I196" i="2"/>
  <c r="I59" i="2"/>
  <c r="I67" i="2"/>
  <c r="I266" i="2"/>
  <c r="I111" i="2"/>
  <c r="I316" i="2"/>
  <c r="I162" i="2"/>
  <c r="I170" i="2" s="1"/>
  <c r="I430" i="2" l="1"/>
  <c r="I363" i="2"/>
  <c r="I366" i="2"/>
  <c r="I450" i="2"/>
  <c r="D18" i="1" s="1"/>
  <c r="F18" i="1" s="1"/>
  <c r="D18" i="5" s="1"/>
  <c r="I482" i="2"/>
  <c r="D19" i="1" s="1"/>
  <c r="F19" i="1" s="1"/>
  <c r="D19" i="5" s="1"/>
  <c r="I112" i="2"/>
  <c r="D14" i="1" s="1"/>
  <c r="F14" i="1" s="1"/>
  <c r="H270" i="2"/>
  <c r="F270" i="2"/>
  <c r="I469" i="2"/>
  <c r="I204" i="2"/>
  <c r="I158" i="2"/>
  <c r="I269" i="2"/>
  <c r="I72" i="2"/>
  <c r="D17" i="1" l="1"/>
  <c r="F17" i="1" s="1"/>
  <c r="D17" i="5" s="1"/>
  <c r="E20" i="6"/>
  <c r="I270" i="2"/>
  <c r="D16" i="1" s="1"/>
  <c r="F16" i="1" s="1"/>
  <c r="D16" i="5" s="1"/>
  <c r="D14" i="5"/>
  <c r="F23" i="1" l="1"/>
  <c r="D23" i="5"/>
</calcChain>
</file>

<file path=xl/sharedStrings.xml><?xml version="1.0" encoding="utf-8"?>
<sst xmlns="http://schemas.openxmlformats.org/spreadsheetml/2006/main" count="966" uniqueCount="439">
  <si>
    <t>แบบสรุปค่าก่อสร้าง</t>
  </si>
  <si>
    <t>รายการ</t>
  </si>
  <si>
    <t>รวมค่าก่อสร้าง</t>
  </si>
  <si>
    <t>สรุป</t>
  </si>
  <si>
    <t xml:space="preserve">                                  บัญชีปริมาณและราคา</t>
  </si>
  <si>
    <t xml:space="preserve">ปร.4  </t>
  </si>
  <si>
    <t xml:space="preserve"> </t>
  </si>
  <si>
    <t>หมายเหตุ</t>
  </si>
  <si>
    <t>ตร.ม.</t>
  </si>
  <si>
    <t>ม.</t>
  </si>
  <si>
    <t>ลบ.ม.</t>
  </si>
  <si>
    <t>หมวดงานโครงสร้าง</t>
  </si>
  <si>
    <t>ลำดับที่</t>
  </si>
  <si>
    <t>หน่วย</t>
  </si>
  <si>
    <t>จำนวน</t>
  </si>
  <si>
    <t>ค่าวัสดุ</t>
  </si>
  <si>
    <t>ค่าแรงงาน</t>
  </si>
  <si>
    <t>จำนวนเงิน</t>
  </si>
  <si>
    <t>รวมค่าวัสดุและค่าแรงงาน</t>
  </si>
  <si>
    <t>แบบ ปร.5 (ก)</t>
  </si>
  <si>
    <t>ชื่อโครงการ</t>
  </si>
  <si>
    <t>สถานที่ก่อสร้าง</t>
  </si>
  <si>
    <t>แบบเลขที่</t>
  </si>
  <si>
    <t>-</t>
  </si>
  <si>
    <t>เจ้าของโครงการ</t>
  </si>
  <si>
    <t>แบบ ปร.4  ที่แนบ</t>
  </si>
  <si>
    <t>คำนวณราคากลาง เมื่อวันที่</t>
  </si>
  <si>
    <t>หน่วย : บาท</t>
  </si>
  <si>
    <t>ค่างานต้นทุน</t>
  </si>
  <si>
    <t>Factor F</t>
  </si>
  <si>
    <t>ค่าก่อสร้าง</t>
  </si>
  <si>
    <t>รวม</t>
  </si>
  <si>
    <t>มีจำนวน     1    ชุด</t>
  </si>
  <si>
    <t>แบบ ปร.6 แผ่นที่ 1 / 1</t>
  </si>
  <si>
    <t>แบบสรุปราคากลางงานก่อสร้างอาคาร</t>
  </si>
  <si>
    <t>แบบ ปร.4 และ ปร.5 ที่แนบ</t>
  </si>
  <si>
    <t>รวมค่าก่อสร้างทั้งโครงการ / งานก่อสร้าง</t>
  </si>
  <si>
    <t>ราคากลาง</t>
  </si>
  <si>
    <t xml:space="preserve">ราคากลาง </t>
  </si>
  <si>
    <t>ราคาต่อหน่วย</t>
  </si>
  <si>
    <t>ชุด</t>
  </si>
  <si>
    <t>มหาวิทยาลัยเทคโนโลยีราชมงคลอีสาน</t>
  </si>
  <si>
    <t>เจ้าของโครงการ :  มหาวิทยาลัยเทคโนโลยีราชมงคลอีสาน</t>
  </si>
  <si>
    <t>กก.</t>
  </si>
  <si>
    <t>งานเหล็กเสริม</t>
  </si>
  <si>
    <t xml:space="preserve"> - DB 16 mm.     (SD40 1.578 kg/m)</t>
  </si>
  <si>
    <t xml:space="preserve"> - ลวดผูกเหล็ก</t>
  </si>
  <si>
    <t>งาน</t>
  </si>
  <si>
    <t>งานทรายหยาบรองพื้น</t>
  </si>
  <si>
    <t xml:space="preserve"> - WIREMESH  6 mm. # 0.20 m.</t>
  </si>
  <si>
    <t>แบบหล่อคอนกรีต</t>
  </si>
  <si>
    <t>หมวดงานทางเท้า</t>
  </si>
  <si>
    <t>งานทางเท้า</t>
  </si>
  <si>
    <t xml:space="preserve"> - งานทรายหยาบ</t>
  </si>
  <si>
    <t xml:space="preserve"> - งานคอนกรีตหยาบ</t>
  </si>
  <si>
    <t>หมวดงานสีจราจร</t>
  </si>
  <si>
    <t>งานตีเส้นจราจร</t>
  </si>
  <si>
    <t>งานทาสีคันหิน</t>
  </si>
  <si>
    <t xml:space="preserve"> - งานทาสีขอบคันหิน</t>
  </si>
  <si>
    <t xml:space="preserve"> - งาน สีเทอร์โมพลาสติก</t>
  </si>
  <si>
    <t>งานระบบระบายน้ำ</t>
  </si>
  <si>
    <t xml:space="preserve"> -  วัสดุและอุปกรณ์ประกอบการเดินท่อ</t>
  </si>
  <si>
    <t xml:space="preserve"> - RECTANGULAR DRAINAGE PIPE</t>
  </si>
  <si>
    <t xml:space="preserve"> -แบบหล่อคอนกรีต</t>
  </si>
  <si>
    <t>.</t>
  </si>
  <si>
    <t>งานเหล็กเสริมJOINT(รอยต่อถถนน)</t>
  </si>
  <si>
    <t xml:space="preserve"> - DB 25 mm.     (SD40 3.853 kg/m)</t>
  </si>
  <si>
    <t>งานทาสีทางจักรยาน</t>
  </si>
  <si>
    <t xml:space="preserve"> - งานทาสีโคลด์พลาสติก (Cold plastic )</t>
  </si>
  <si>
    <t>งานขุดดินและถมคืน</t>
  </si>
  <si>
    <t>งานคอนกรีตหยาบรองพื้น</t>
  </si>
  <si>
    <t xml:space="preserve"> - งานวางท่อระบายน้ำ ค.ส.ล. Ø  0.6 ม.</t>
  </si>
  <si>
    <t xml:space="preserve"> - งานวางท่อระบายน้ำ ค.ส.ล. Ø 1.00 ม.</t>
  </si>
  <si>
    <t xml:space="preserve"> - งานวางท่อระบายน้ำ ค.ส.ล. Ø 1.20 ม.</t>
  </si>
  <si>
    <t>หมวดงานระบบไฟฟ้า</t>
  </si>
  <si>
    <t>เมตร</t>
  </si>
  <si>
    <t xml:space="preserve"> - อุปกรณ์ประกอบการติดตั้ง</t>
  </si>
  <si>
    <t>งานวางท่อเติมน้ำดิบบ่อเก็บน้ำ</t>
  </si>
  <si>
    <t xml:space="preserve"> - งานทรายกลบทับท่อ หนา 10 ซ.ม.</t>
  </si>
  <si>
    <t xml:space="preserve"> - ท่อ HDPE 225 mm. (8") PN10</t>
  </si>
  <si>
    <t xml:space="preserve"> - ManHole Sleeve</t>
  </si>
  <si>
    <t>จุด</t>
  </si>
  <si>
    <t xml:space="preserve">   - วัสดุอื่นๆ</t>
  </si>
  <si>
    <t>เหมา</t>
  </si>
  <si>
    <t>โรงสูบน้ำแรงต่ำ (แพลอยน้ำ)</t>
  </si>
  <si>
    <t xml:space="preserve"> - โรงสูบน้ำ (แพลอยน้ำ)</t>
  </si>
  <si>
    <t xml:space="preserve"> - R-MBV1,2 ประตูน้ำ BUTTERFLY VALVE แบบ MANUAL ACTUATOR ขนาด 150 มม.</t>
  </si>
  <si>
    <t>ตัว</t>
  </si>
  <si>
    <t xml:space="preserve">      DOUBLE FLANGE, RUBBER SEAT OR SEAL</t>
  </si>
  <si>
    <t xml:space="preserve"> - R-WCV 1,2 ประตูน้ำกันกลับ WATER CHECK VALVE ขนาด 150 มม.</t>
  </si>
  <si>
    <t xml:space="preserve"> - หัวกระโหลกดูดน้ำ ขนาด 200 mm.</t>
  </si>
  <si>
    <t xml:space="preserve"> - ท่อ HDPE 200 PN10 ท่อส่งน้ำจากแพลอยน้ำ</t>
  </si>
  <si>
    <t xml:space="preserve"> - ตู้ควบคุมระบบสูบน้ำด้วยไฟฟ้า</t>
  </si>
  <si>
    <t xml:space="preserve"> - ขอบคันหิน</t>
  </si>
  <si>
    <t>ท่อ คสล.ชั้น 3</t>
  </si>
  <si>
    <t xml:space="preserve"> - ตะแกรงดักขยะ ขนาด 10x30 ซ.ม.</t>
  </si>
  <si>
    <t>ระบบไฟฟ้าแรงสูง</t>
  </si>
  <si>
    <t>หม้อแปลง</t>
  </si>
  <si>
    <t>160 kVA</t>
  </si>
  <si>
    <t>ดวงโคมไฟฟ้า</t>
  </si>
  <si>
    <t xml:space="preserve"> - ตู้ควบคุมไฟแสงสว่าง Outdoor พร้อมแท่นคอนกรีต</t>
  </si>
  <si>
    <t xml:space="preserve">งานชั้นรองพื้นทาง บดอัดแน่น </t>
  </si>
  <si>
    <t xml:space="preserve"> - DB 16 mm.  </t>
  </si>
  <si>
    <t>ก.ก.</t>
  </si>
  <si>
    <t xml:space="preserve"> - DB 25 mm. </t>
  </si>
  <si>
    <t xml:space="preserve">งานถนน คสล. ระหว่างหอประชุมและอาคารอำนวยการ </t>
  </si>
  <si>
    <t xml:space="preserve">คอนกรีตโครงสร้าง   280 ksc. </t>
  </si>
  <si>
    <t xml:space="preserve"> - ขอบคันหินสำเร็จรูปคอนกรีต ขนาด 15. x 30 ซม. ยาว 1.00 ม.</t>
  </si>
  <si>
    <t>งานทางเท้า ระหว่างหอประชุมและอาคารอำนวยการ</t>
  </si>
  <si>
    <t xml:space="preserve"> - บล็อกปูบนพื้นหญ้า</t>
  </si>
  <si>
    <t xml:space="preserve">งานตีเส้นจราจร ถนนระหว่างหอประชุมและอาคารอำนวยการ </t>
  </si>
  <si>
    <t>หมวดงานระบบระบายน้ำ</t>
  </si>
  <si>
    <t xml:space="preserve"> บ่อพักท่อระบายน้ำ</t>
  </si>
  <si>
    <t xml:space="preserve"> -  บ่อพักท่อระบายน้ำ ขนาด 1.00*1.00ม.</t>
  </si>
  <si>
    <t xml:space="preserve"> -  บ่อพักท่อระบายน้ำ ขนาด 1.25*1.25ม.</t>
  </si>
  <si>
    <t>งานระบบระบายน้ำ ถนนระหว่างหอประชุมและอาคารอำนวยการ</t>
  </si>
  <si>
    <t xml:space="preserve">Network System </t>
  </si>
  <si>
    <t>- OFCC</t>
  </si>
  <si>
    <t>- PATCH FIBER</t>
  </si>
  <si>
    <t>- 6C-SM 50/125 OM.1</t>
  </si>
  <si>
    <t>- 12C-SM 50/125 OM.1</t>
  </si>
  <si>
    <t>- 32C-SM 50/125 OM.1</t>
  </si>
  <si>
    <t>- DUCT BANK HDPE 90 mm. PN 6.3, 2x1 ท่อ</t>
  </si>
  <si>
    <t>- MANHOLE Type A, 2 Conduits</t>
  </si>
  <si>
    <t>- บ่อพักสายไฟฟ้าขนาด 1x1x1 เมตร ฝาคอนกรีต</t>
  </si>
  <si>
    <t>- อุปกรณ์ประกอบการติดตั้ง</t>
  </si>
  <si>
    <t>- RACK 24U สำหรับอาคารอำนวยการ</t>
  </si>
  <si>
    <t>- งานคอนกรีตและฐานราก</t>
  </si>
  <si>
    <t>หมวดงานท่อประปาเมน</t>
  </si>
  <si>
    <t>งานวางท่อประปาเมน ถนนหลัก 2 กม.</t>
  </si>
  <si>
    <t xml:space="preserve"> - ท่อ HDPE 280 mm. (10") PN 6</t>
  </si>
  <si>
    <t xml:space="preserve"> - ท่อ Sleeve ขนาด 15"</t>
  </si>
  <si>
    <t xml:space="preserve"> - อุปกรณ์ปิดปลายท่อ</t>
  </si>
  <si>
    <t xml:space="preserve"> - บ่อวาล์ว</t>
  </si>
  <si>
    <t xml:space="preserve">   - Manhole บ่อวาล์ว พร้อมฝาปิด</t>
  </si>
  <si>
    <t xml:space="preserve">   - สามทางลด 280x63 มม. PN 10 แบบหน้าแปลน</t>
  </si>
  <si>
    <t xml:space="preserve">   - มาตรวัดน้ำ ชนิดใบพัด ระบบแม่เหล็กสองชั้น หน้าจาน 2"</t>
  </si>
  <si>
    <t xml:space="preserve">   - เพรชเชอร์เกจ หน้าปัด 2 1/2"</t>
  </si>
  <si>
    <t xml:space="preserve">   - ประตูน้ำเหล็กหล่อปีกผีเสื้อ 2"</t>
  </si>
  <si>
    <t>งานวางท่อประปาเมน เข้าถังสูง</t>
  </si>
  <si>
    <t xml:space="preserve"> - อุปกรณ์เชื่อมต่อแยกท่อเมน HDPE 280 mm.</t>
  </si>
  <si>
    <t>งานวางท่อประปาเมน เข้าหอพัก</t>
  </si>
  <si>
    <t>งานวางท่อประปาเมน เข้าอาคารระบบราง และอุตสาหกรรมการบิน</t>
  </si>
  <si>
    <t>หมวดงานภูมิทัศน์</t>
  </si>
  <si>
    <t xml:space="preserve">พื้นทางเดินหลัก </t>
  </si>
  <si>
    <t xml:space="preserve"> - ที่นั่ง คอนกรีต</t>
  </si>
  <si>
    <t xml:space="preserve"> - พื้นทางเดินปูอิฐบล็อกขนาด 30 x 30 ซม.</t>
  </si>
  <si>
    <t xml:space="preserve"> - พื้นทางเดินคอนกรีตพิมพ์ลาย</t>
  </si>
  <si>
    <t xml:space="preserve"> - พื้นทางเดินปูแผ่นพื้นสำเร็จรูป ขนาด 120 x 60 ซม.</t>
  </si>
  <si>
    <t xml:space="preserve"> - บล็อกปูบนพื้นหญ้า.</t>
  </si>
  <si>
    <t xml:space="preserve"> - หินเกล็ดภูเขาหนา 5 ซม.</t>
  </si>
  <si>
    <t xml:space="preserve"> - แผ่นหินแกรนิตสีดำ หนา 2 ซม. แกะสลักตัวหนังสือทอง 40x80 ซ.ม.</t>
  </si>
  <si>
    <t xml:space="preserve"> - ประตูหีบเพลง สูง 1.0 เมตรพร้อมมอเตอร์ ยาวไม่น้อยกว่า 14.0 เมตร</t>
  </si>
  <si>
    <t>งานต้นไม้และพืชพรรณ</t>
  </si>
  <si>
    <t>ต้น</t>
  </si>
  <si>
    <t xml:space="preserve"> - ปลูกต้น หญ้านวลน้อย </t>
  </si>
  <si>
    <t>ปริมาณตามแบบ</t>
  </si>
  <si>
    <t xml:space="preserve"> - ไม้ค้ำยัน</t>
  </si>
  <si>
    <t>รวมราคาหมวดงานภูมิทัศน์</t>
  </si>
  <si>
    <t>งานก่อสร้างโรงสูบน้ำ</t>
  </si>
  <si>
    <t>งานโครงสร้างวิศวกรรม</t>
  </si>
  <si>
    <t xml:space="preserve"> - งานดินขุดฐานรากและถมคืน</t>
  </si>
  <si>
    <t xml:space="preserve"> - งานทรายหยาบรองพื้น</t>
  </si>
  <si>
    <t xml:space="preserve"> - งานคอนกรีตหยาบ 1:3:5 (ประเภท 5)</t>
  </si>
  <si>
    <t xml:space="preserve"> - งานเสาเข็ม คอร. ขนาด 0.26x0.26x6.00 ม.</t>
  </si>
  <si>
    <t xml:space="preserve"> - งานสกัดหัวเสาเข็ม</t>
  </si>
  <si>
    <t xml:space="preserve"> - งานค่าแรงประกอบไม้แบบทั่วไป</t>
  </si>
  <si>
    <t xml:space="preserve"> - งานไม้แบบทั่วไป</t>
  </si>
  <si>
    <t>ลบ.ฟ.</t>
  </si>
  <si>
    <t xml:space="preserve"> - งานไม้คร่าว</t>
  </si>
  <si>
    <t xml:space="preserve"> - งานตะปู</t>
  </si>
  <si>
    <t xml:space="preserve"> - งานเหล็ก RB6 มม. (SR24)</t>
  </si>
  <si>
    <t xml:space="preserve"> - งานเหล็ก RB9 มม. (SR24)</t>
  </si>
  <si>
    <t xml:space="preserve"> - งานเหล็ก DB12 มม. (SD30)</t>
  </si>
  <si>
    <t xml:space="preserve"> - งานเหล็ก DB16 มม. (SD30)</t>
  </si>
  <si>
    <t xml:space="preserve"> - คอนกรีตผสมเสร็จ (280KSC) งานโครงสร้าง</t>
  </si>
  <si>
    <t xml:space="preserve"> - งานเหล็กตัวซี ขนาด 75x45x15x2.3 มม.</t>
  </si>
  <si>
    <t>ท่อน</t>
  </si>
  <si>
    <t xml:space="preserve"> - งานท่อเหล็กกลวงสี่เหลี่ยมจัตุรัส ขนาด 4"x4"x3.2 มม.</t>
  </si>
  <si>
    <t xml:space="preserve"> - งานท่อเหล็กกลวงสี่เหลี่ยมจัตุรัส ขนาด 2"x2"x2.3 มม.</t>
  </si>
  <si>
    <t xml:space="preserve"> - งานท่อเหล็กกลวงสี่เหลี่ยมจัตุรัส ขนาด 1 1/2"x1 1/2"x2.0 มม.</t>
  </si>
  <si>
    <t xml:space="preserve"> - งานแผ่นเหล็ก ขนาด 100x100x6 มม.</t>
  </si>
  <si>
    <t>แผ่น</t>
  </si>
  <si>
    <t xml:space="preserve"> - งานทาสีน้ำมันชนิดทาเหล็ก</t>
  </si>
  <si>
    <t>งานสถาปัตยกรรม</t>
  </si>
  <si>
    <t xml:space="preserve"> - งานกระเบื้องลอนคู่ ขนาด 0.50x1.20 ม. หนา 5 มม.</t>
  </si>
  <si>
    <t xml:space="preserve"> - งานครอบกระเบื้องชนิดปรับมุม</t>
  </si>
  <si>
    <t xml:space="preserve"> - งานสลักเกลียวยึดกระเบื้องและครอบกระเบื้องลอนคู่</t>
  </si>
  <si>
    <t xml:space="preserve"> - งานเชิงชายไม้เนื้อแข็งขนาด 1"x8" + ทับเชิงชาย</t>
  </si>
  <si>
    <t xml:space="preserve"> - งานฝ้าเพดานกระเบื้องแผ่นเรียบหนา 6 มม.</t>
  </si>
  <si>
    <t xml:space="preserve"> - งานผนังก่อคอนกรีตบล๊อก หนา 7 ซม.</t>
  </si>
  <si>
    <t xml:space="preserve"> - งานผนังก่ออิฐมอญครึ่งแผ่น</t>
  </si>
  <si>
    <t xml:space="preserve"> - งานฉาบปูนเรียบผนังภายในอาคาร</t>
  </si>
  <si>
    <t xml:space="preserve"> - งานผิวพื้นซีเมนต์ขัดหยาบ (ไม่รวมปูนทรายฯ)</t>
  </si>
  <si>
    <t xml:space="preserve"> - งานทาสีน้ำ</t>
  </si>
  <si>
    <t xml:space="preserve"> - งานเหล็กแบน ขนาด 1"x1/4"x2.3 มม.</t>
  </si>
  <si>
    <t>เส้น</t>
  </si>
  <si>
    <t xml:space="preserve"> - งานแผ่นเหล็ก ขนาด 200x200x6 มม.</t>
  </si>
  <si>
    <t xml:space="preserve"> - งานท่อ P.V.C. ขนาด Ø2" ชั้น 8.5</t>
  </si>
  <si>
    <t xml:space="preserve"> - งานทาสีน้ำมัน สำหรับงานผิวพื้นเหล็ก</t>
  </si>
  <si>
    <t xml:space="preserve"> - งานลวดตาข่ายถัก Ø 3.0 มม. ขนาดช่อง 38 มม. (1 1/2")</t>
  </si>
  <si>
    <t xml:space="preserve"> - งานมือจับเหล็กชุบโครเมี่ยม ขนาด 4"</t>
  </si>
  <si>
    <t>อัน</t>
  </si>
  <si>
    <t xml:space="preserve"> - งานสายยูพร้อมกุญแจ</t>
  </si>
  <si>
    <t xml:space="preserve"> - งานบานพับเหล็ก ขนาด 4"</t>
  </si>
  <si>
    <t>งานไฟฟ้า</t>
  </si>
  <si>
    <t xml:space="preserve"> - งานโคมไฟ และหลอดฟลูออเรสเซนต์ ขนาด 1x36วัตต์</t>
  </si>
  <si>
    <t xml:space="preserve"> - งานเต้ารับไฟฟ้าแบบคู่ มีกราวด์ (แบบฝังเรียบผนัง)</t>
  </si>
  <si>
    <t>รวมราคาหมวดงานที่ 1</t>
  </si>
  <si>
    <t xml:space="preserve"> - งานไม้ค้ำยัน ขนาด Ø 3"x3.00 ม.</t>
  </si>
  <si>
    <t xml:space="preserve"> - คอนกรีตผสมเสร็จ (320KSC) งานโครงสร้าง</t>
  </si>
  <si>
    <t xml:space="preserve"> - งานน้ำยากันซึม</t>
  </si>
  <si>
    <t>ลิตร</t>
  </si>
  <si>
    <t xml:space="preserve"> - งานทาสีซีเมนต์เบส</t>
  </si>
  <si>
    <t>งานท่อและอุปกรณ์</t>
  </si>
  <si>
    <t xml:space="preserve"> - งานท่อเหล็กเคลือบสังกะสี+ข้อต่อ ขนาด Ø 6"</t>
  </si>
  <si>
    <t xml:space="preserve"> - งานท่อเหล็กเคลือบสังกะสี+ข้อต่อ ขนาด Ø 4"</t>
  </si>
  <si>
    <t xml:space="preserve"> - งานท่อเหล็กเคลือบสังกะสี+ข้อต่อ ขนาด Ø 3"</t>
  </si>
  <si>
    <t xml:space="preserve"> - งานท่อเหล็กเคลือบสังกะสี+ข้อต่อ ขนาด Ø 1/2"</t>
  </si>
  <si>
    <t xml:space="preserve"> - งานอุปกรณ์ยึดแขวนท่อ น้ำยา และอื่นๆ</t>
  </si>
  <si>
    <t xml:space="preserve"> - งานข้อโค้งเหล็กหล่อ 90 องศา หน้าจาน 2 ด้าน ขนาด Ø 3"</t>
  </si>
  <si>
    <t xml:space="preserve"> - งานหน้าจานเหล็กหล่อเกลียวใน ขนาด Ø 4"</t>
  </si>
  <si>
    <t xml:space="preserve"> - งานประเก็นยาง ขนาด Ø 3"</t>
  </si>
  <si>
    <t xml:space="preserve"> - งานประเก็นยาง ขนาด Ø 4"</t>
  </si>
  <si>
    <t xml:space="preserve"> - งานน๊อตยึดหน้าจาน ขนาด Ø 5/8" ยาว 3"</t>
  </si>
  <si>
    <t>รวมราคาหมวดงานที่ 2</t>
  </si>
  <si>
    <t xml:space="preserve"> - งานบันไดอลูมิเนียม ยาว 3.50 ม.</t>
  </si>
  <si>
    <t xml:space="preserve"> - งานฝาเปิดช่องคนลง ขนาด 0.95x0.95 ม.</t>
  </si>
  <si>
    <t xml:space="preserve"> - งานแผ่นสังกะสีกันซึม เบอร์ 28 ขนาด 0.91x2.435 ม.</t>
  </si>
  <si>
    <t xml:space="preserve"> - งานตะแกรงมุ้งลวดอลูมิเนียม ขนาด 6"x6"</t>
  </si>
  <si>
    <t>บาน</t>
  </si>
  <si>
    <t xml:space="preserve"> - งานท่อผ่านผนัง ขนาด Ø 3"</t>
  </si>
  <si>
    <t xml:space="preserve"> - งานท่อผ่านผนัง ขนาด Ø 4"</t>
  </si>
  <si>
    <t xml:space="preserve"> - งานสายยูพร้อมกุณแจ</t>
  </si>
  <si>
    <t xml:space="preserve"> - งานข้องอเหล็กเคลือบสังกะสี 90 องศา ขนาด Ø 6" GS</t>
  </si>
  <si>
    <t xml:space="preserve"> - งานสามทางเหล็กเคลือบสังกะสี 90 องศา ขนาด Ø 6" GS</t>
  </si>
  <si>
    <t xml:space="preserve"> - งานสามทางเหล็กเคลือบสังกะสี 90 องศา ขนาด Ø 4" GS</t>
  </si>
  <si>
    <t xml:space="preserve"> - งานหน้าจานเหล็กหล่อเกลียวใน ขนาด Ø 3"</t>
  </si>
  <si>
    <t xml:space="preserve"> - งานฟุตวาล์วทองเหลือง ขนาด Ø 3"</t>
  </si>
  <si>
    <t xml:space="preserve"> - งานน๊อตยึดจาน ขนาด Ø 5/8" ยาว 3"</t>
  </si>
  <si>
    <t>รวมราคาหมวดงานที่ 3</t>
  </si>
  <si>
    <t xml:space="preserve"> - งานข้องอโค้งเหล็กหล่อ 90 องศา หน้าจาน 2 ด้าน ขนาด Ø 3" </t>
  </si>
  <si>
    <t xml:space="preserve"> - งานข้องอโค้งเหล็กหล่อ 45 องศา หน้าจาน 2 ด้าน ขนาด Ø 3" </t>
  </si>
  <si>
    <t xml:space="preserve"> - งานสามทางเหล็กหล่อ 90 องศา หน้าจาน 3 ด้าน ขนาด Ø 3" </t>
  </si>
  <si>
    <t>รวมราคาหมวดงานที่ 4</t>
  </si>
  <si>
    <t>รวมราคาหมวดงานที่ 5</t>
  </si>
  <si>
    <t>งานท่อเหล็กเคลือบสังกะสี ท่อพีวีซี และอุปกรณ์</t>
  </si>
  <si>
    <t xml:space="preserve"> - งานท่อพีวีซีแข็ง ชนิดปลายธรรมดา ขนาด Ø 3/4"  ชั้น 8.5</t>
  </si>
  <si>
    <t xml:space="preserve"> - งานท่อเหล็กเคลือบสังกะสี+ข้อต่อ ขนาด Ø 2"</t>
  </si>
  <si>
    <t xml:space="preserve"> - งานท่อปลอกเหล็กเคลือบสังกะสี+ข้อต่อ ขนาด Ø 5"x15 ซม.</t>
  </si>
  <si>
    <t xml:space="preserve"> - งานข้องอโค้งเหล็กเคลือบสังกะสี 45 องศา ขนาด Ø 2" ลดเหลือ Ø 1 1/2"</t>
  </si>
  <si>
    <t xml:space="preserve"> - งานข้องอเหล็กเคลือบสังกะสี 90 องศา ม-ม ขนาด Ø 1/2" GS</t>
  </si>
  <si>
    <t xml:space="preserve"> - งานข้อต่อตรง-ลด เหล็กหล่อ แบบเยื้องศูนย์ หน้าจาน 2 ด้าน ขนาด Ø 3"</t>
  </si>
  <si>
    <t xml:space="preserve">    ลดเหลือ Ø 1" - Ø 2 1/2"</t>
  </si>
  <si>
    <t xml:space="preserve"> - งานข้อตรง-ลด เหล็กเคลือบสังกะสี ขนาด Ø 2" ลดเหลือ Ø 1 1/2"</t>
  </si>
  <si>
    <t xml:space="preserve"> - งานสามทางเหล็กหล่อ 90 องศา ขนาด Ø 1/2" </t>
  </si>
  <si>
    <t xml:space="preserve"> - งานสามทางลดเหล็กหล่อ 90 องศา ขนาด Ø 3/4" ลดเหลือ Ø 1/2"</t>
  </si>
  <si>
    <t xml:space="preserve"> - งานหน้าจานเหล็กหล่อเกลียวใน ขนาด Ø 3" ลดเหลือ Ø 3/4"</t>
  </si>
  <si>
    <t xml:space="preserve"> - งานนิปเปิ้ลเหล็กเคลือบสังกะสี ขนาด Ø 1/2"</t>
  </si>
  <si>
    <t xml:space="preserve"> - งานนิปเปิ้ลเหล็กเคลือบสังกะสี ขนาด Ø 3/4"</t>
  </si>
  <si>
    <t xml:space="preserve"> - งานประตูน้ำเหล็กหล่อ ใช้งานบนดิน หน้าจานขนาด Ø 3"</t>
  </si>
  <si>
    <t xml:space="preserve"> - งานประตูน้ำทองเหลือง ขนาด Ø 1/2"</t>
  </si>
  <si>
    <t xml:space="preserve"> - งานประตูน้ำทองเหลือง ขนาด Ø 3/4"</t>
  </si>
  <si>
    <t xml:space="preserve"> - งานเช็ควาล์วเหล็กหล่อ หน้าจานมีรูระบาย ขนาด Ø 3"</t>
  </si>
  <si>
    <t xml:space="preserve"> - งานเกย์วัดความดัน ขนาด 0-60 psi</t>
  </si>
  <si>
    <t xml:space="preserve"> - งานเข็มขัดรัดท่อ ขนาด Ø 3 1/2"</t>
  </si>
  <si>
    <t xml:space="preserve"> - งานทำเกลียว</t>
  </si>
  <si>
    <t xml:space="preserve"> - งานสายไฟฟ้า VCT ขนาด 2x1.5 ตร.มม. แรงดัน 750 โวลต์</t>
  </si>
  <si>
    <t xml:space="preserve"> - งานท่อพีวีซี สำหรับร้อยสายไฟฟ้า ขนาด Ø 3/4"</t>
  </si>
  <si>
    <t xml:space="preserve"> - งานเสาไฟฟ้า คอร. มาตรฐาน กฟภ. ยาว 8.00 ม.</t>
  </si>
  <si>
    <t xml:space="preserve"> - สายไฟฟ้าอลูมิเนียมหุ้มฉนวน ขนาด 1x25 ตร.มม.</t>
  </si>
  <si>
    <t xml:space="preserve"> - สายไฟฟ้า THW ขนาด 1x25 ตร.มม. แรงดัน 750 โวลต์</t>
  </si>
  <si>
    <t xml:space="preserve"> - แผงควบคุมไฟฟ้าภายในโรงสูบน้ำ</t>
  </si>
  <si>
    <t xml:space="preserve"> - สวิทช์ลูกลอยอัตโนมัติ</t>
  </si>
  <si>
    <t xml:space="preserve"> - อุปกรณ์โยงยึดสายไฟฟ้า</t>
  </si>
  <si>
    <t xml:space="preserve"> - อุปกรณ์ติดเสาพาดสายไฟฟ้า</t>
  </si>
  <si>
    <t xml:space="preserve"> - อุปกรณ์เบ็ดเตล็ด</t>
  </si>
  <si>
    <t xml:space="preserve"> - เครื่องจ่ายสารละลายคลอรีน พร้อมอุปกรณ์</t>
  </si>
  <si>
    <t xml:space="preserve"> - เครื่องมือวิเคราะห์ปริมาณคลอรีนหลงเหลือ</t>
  </si>
  <si>
    <t xml:space="preserve"> - เครื่องมือตรวจวัดความเป็นกรด - ด่าง</t>
  </si>
  <si>
    <t xml:space="preserve"> - เครื่องมือตรวจวัดสารละลายเหล็กในน้ำ</t>
  </si>
  <si>
    <t>บ่อ</t>
  </si>
  <si>
    <t>หมวดงานลอกคลองแก้มลิง</t>
  </si>
  <si>
    <t xml:space="preserve">หมวดงานถนนคอนกรีตเสริมเหล็ก 2 ช่องการจราจร </t>
  </si>
  <si>
    <t xml:space="preserve">งานถนนคอนกรีตเสริมเหล็ก 2 ช่องการจราจร </t>
  </si>
  <si>
    <t>งานภูมิทัศน์ และประตูทางเข้าศูนย์การศึกษาหนองระเวียง</t>
  </si>
  <si>
    <t xml:space="preserve">หมวดงานทางเท้า ถนนคอนกรีตเสริมเหล็ก 2 ช่องการจราจร </t>
  </si>
  <si>
    <t>ระบบไฟฟ้าแรงสูงเหนือดิน</t>
  </si>
  <si>
    <t>รวมราคางานขยายเขตระบบไฟฟ้าแรงสูง - ภายใน</t>
  </si>
  <si>
    <t>ครุภัณฑ์จัดซื้อ</t>
  </si>
  <si>
    <t>หมวดงานระบบประปา. เดินท่อน้ำดิบเข้าบ่อเก็บ</t>
  </si>
  <si>
    <t xml:space="preserve">หมวดงานถนนคอนกรีตเสริมเหล็ก 4 ช่องการจราจร </t>
  </si>
  <si>
    <t xml:space="preserve">งานถนนคอนกรีตเสริมเหล็ก 4 ช่องการจราจร </t>
  </si>
  <si>
    <t xml:space="preserve">งานทางเท้า ถนนคอนกรีตเสริมเหล็ก 4 ช่องการจราจร </t>
  </si>
  <si>
    <t xml:space="preserve">งานตีเส้นจราจร ถนนคอนกรีตเสริมเหล็ก 4 ช่องการจราจร </t>
  </si>
  <si>
    <t xml:space="preserve">งานระบบระบายน้ำ ถนนคอนกรีตเสริมเหล็ก 4 ช่องการจราจร </t>
  </si>
  <si>
    <t>1.1.1</t>
  </si>
  <si>
    <t>1.1.2</t>
  </si>
  <si>
    <t xml:space="preserve">ราคารวมหมวดงานทางเท้า ถนนคอนกรีตเสริมเหล็ก 2 ช่องการจราจร </t>
  </si>
  <si>
    <t>หมวดงานครุภัณฑ์ระบบประปา. เดินท่อน้ำดิบเข้าบ่อเก็บ</t>
  </si>
  <si>
    <t xml:space="preserve"> แบบ ปร. 5 (ข)</t>
  </si>
  <si>
    <t>แบบสรุปค่าครุภัณฑ์จัดซื้อ</t>
  </si>
  <si>
    <t>ค่างาน</t>
  </si>
  <si>
    <t>ภาษี</t>
  </si>
  <si>
    <t>มูลค่าเพิ่ม</t>
  </si>
  <si>
    <t xml:space="preserve"> - ปลูกต้น สาธร ขนาดลำต้น 10 นิ้ว สูงไม่น้อยกว่า 3.00 ม.</t>
  </si>
  <si>
    <t xml:space="preserve"> - ปลูกต้น ต้อยติ่งฝรั่ง สูงไม่น้อยกว่า 30 ซม.</t>
  </si>
  <si>
    <t xml:space="preserve"> - ปลูกต้น เอื้องทอง  สูงไม่น้อยกว่า 40 ซม.</t>
  </si>
  <si>
    <t xml:space="preserve"> - ดินผสมปลูก</t>
  </si>
  <si>
    <t xml:space="preserve"> - ปลูกต้น พุดศุภโชค สูงไม่น้อยกว่า 40 ซม.</t>
  </si>
  <si>
    <t xml:space="preserve"> - ปลูกต้น เดหลี สูงไม่น้อยกว่า 30 ซม.</t>
  </si>
  <si>
    <t xml:space="preserve"> - ปลูกต้น ดาดตะกั่ว สูงไม่น้อยกว่า 20 ซม.</t>
  </si>
  <si>
    <t xml:space="preserve"> - ปลูกต้น เทียนหยด สูงไม่น้อยกว่า 40 ซม.</t>
  </si>
  <si>
    <t xml:space="preserve"> - ปลูกต้น เฟื่องฟ้า สูงไม่น้อยกว่า 80 ซม. </t>
  </si>
  <si>
    <t xml:space="preserve"> - ปลูกต้น ยี่โถแคระ สูงไม่น้อยกว่า 40 ซม.</t>
  </si>
  <si>
    <t xml:space="preserve"> - ปลูกต้น ชาฮกเกี้ยน สูงไม่น้อยกว่า 30 ซม.</t>
  </si>
  <si>
    <t xml:space="preserve">  - คอนกรีตรองพื้นหนาไม่น้อยกว่า 5 เซนติเมตร</t>
  </si>
  <si>
    <t xml:space="preserve"> - ทรายบดละเอียด หนาไม่น้อยกว่า 5 ซม.</t>
  </si>
  <si>
    <t xml:space="preserve"> - พื้นทางเดินคสล.หนาไม่น้อยกว่า 5 ซม.</t>
  </si>
  <si>
    <t xml:space="preserve">  - ขอบคันหินสำเร็จรูปคอนกรีตช่องปลูกต้นไม้ ขนาด 15 x 30 ซม. ยาว 1.00 ม.</t>
  </si>
  <si>
    <t>ราคารวมระบบไฟฟ้าแรงสูงเหนือดิน</t>
  </si>
  <si>
    <t>ระบบกล้องวงจรปิด และระบบ Smart Lighting</t>
  </si>
  <si>
    <t xml:space="preserve"> - ตู้แร็ก (Rack Cabinet 42U) พร้อมอุปกรณ์ประกอบ</t>
  </si>
  <si>
    <t xml:space="preserve"> - ตู้ใส่อุปกรณ์ Network พร้อมอุปกรณ์ประกอบ</t>
  </si>
  <si>
    <t xml:space="preserve"> - Lamp Controller</t>
  </si>
  <si>
    <t xml:space="preserve"> - Digital Concentrator</t>
  </si>
  <si>
    <t xml:space="preserve"> - หลักดิน (Ground Rod) พร้อมอุปกรณ์</t>
  </si>
  <si>
    <t xml:space="preserve"> - สมาร์ทมิเตอร์</t>
  </si>
  <si>
    <t xml:space="preserve"> - สมาร์ทมิเตอร์ Convertor</t>
  </si>
  <si>
    <t xml:space="preserve"> - ค่าสายเคเบิลเส้นใยนำแสง ขนาด 24 Core. </t>
  </si>
  <si>
    <t xml:space="preserve"> - ค่าอุปกรณ์ประกอบ</t>
  </si>
  <si>
    <t xml:space="preserve"> - Fiber Optic to RJ45 Convertor</t>
  </si>
  <si>
    <t xml:space="preserve"> - สายไฟ VCT 4 sqmm</t>
  </si>
  <si>
    <t xml:space="preserve"> - สายไฟชนิด 0.6/1 kv CV (IEC 60502-1) แบบ 2 แกน ขนำด 10 Sq.mm.</t>
  </si>
  <si>
    <t>7.1</t>
  </si>
  <si>
    <t xml:space="preserve"> - เครื่องสูบน้ำแบบ Submersible Pump ขนาด 3 แรงม้า 1 เฟส (2.2 KW)</t>
  </si>
  <si>
    <t>ราคารวมครุภัณฑ์ระบบประปา</t>
  </si>
  <si>
    <t xml:space="preserve"> - เครื่องสูบน้ำ ขนาดไม่น้อยกว่า 3 แรงม้า 1 เฟส (2.2 KW) พร้อมตู้ควบคุม</t>
  </si>
  <si>
    <t>8</t>
  </si>
  <si>
    <t xml:space="preserve"> - เครื่องสูบน้ำขับด้วยมอเตอร์ไฟฟ้า อัตราการสูบไม่น้อยกว่า 110 ลบ.ม./ช.ม.</t>
  </si>
  <si>
    <t xml:space="preserve"> - PRECAST BOX CULVERT DIA 2.1x2.1</t>
  </si>
  <si>
    <t xml:space="preserve"> - คอนกรีตโครงสร้าง   280 ksc.</t>
  </si>
  <si>
    <t xml:space="preserve"> -  งานขุดดินด้วยเครื่องจักร</t>
  </si>
  <si>
    <t xml:space="preserve"> -  งานดินถมบดอัดแน่นด้วยเครื่องจักร</t>
  </si>
  <si>
    <t xml:space="preserve"> -  บ่อกักเก็บน้ำและส่งน้ำ</t>
  </si>
  <si>
    <t xml:space="preserve"> - Street Light LED</t>
  </si>
  <si>
    <t xml:space="preserve"> - 2C-16 mm2 NYY</t>
  </si>
  <si>
    <t xml:space="preserve"> - 2C-10 mm2 NYY</t>
  </si>
  <si>
    <t xml:space="preserve"> - 2 1/2" HDPE (PN 6)</t>
  </si>
  <si>
    <t xml:space="preserve"> - อุปกรณ์ประกอบ</t>
  </si>
  <si>
    <t>ราคารวมหมวดงานขุดคลองแก้มลิง</t>
  </si>
  <si>
    <t xml:space="preserve"> - อุปกรณ์ประกอบหัวเสาไฟฟ้าต้น RISER POLE </t>
  </si>
  <si>
    <t xml:space="preserve"> - อุปกรณ์ประกอบหัวเสาไฟฟ้าต้นทางตรง ( CCB ) </t>
  </si>
  <si>
    <t xml:space="preserve"> - อุปกรณ์ประกอบหัวเสาไฟฟ้าต้นทางตรง - ไลน์แยก ( CCB-BA ) </t>
  </si>
  <si>
    <t xml:space="preserve"> - อุปกรณ์ประกอบหัวเสาต้นอุปกรณ์ตัดไลน์ ( DDE - DROP OUT FUSE ) </t>
  </si>
  <si>
    <t xml:space="preserve"> - อุปกรณ์ประกอบหัวเสาต้นไลน์แยกรับแรงดึงด้านเดียว ( DE , BA )</t>
  </si>
  <si>
    <t xml:space="preserve"> - อุปกรณ์ประกอบหัวเสาต้นสุดท้ายรับแรงดึงด้านเดียว ( DE ) </t>
  </si>
  <si>
    <t xml:space="preserve"> - สายไฟฟ้าชนิดเคเบิลอากาศขนาด 185 ต.มม</t>
  </si>
  <si>
    <t xml:space="preserve"> - ลวดเหล็กตีเกลียวขนาด 22 ต.รมม</t>
  </si>
  <si>
    <t xml:space="preserve"> - ชุดยึดโยงแรงสูง</t>
  </si>
  <si>
    <t xml:space="preserve"> - เสาไฟฟ้า คอร. มาตรฐาน กฟภ.ฃ</t>
  </si>
  <si>
    <t xml:space="preserve"> - งานเทโคนเสาคอนกรีต</t>
  </si>
  <si>
    <t xml:space="preserve"> - ระบบกราวด์</t>
  </si>
  <si>
    <t xml:space="preserve"> - งานปรัปรุงต่อเชื่อมระบบไฟฟ้าเดิม</t>
  </si>
  <si>
    <t xml:space="preserve"> - อุปกรณ์ประกอบการติดตั้งย่อยอื่นๆ</t>
  </si>
  <si>
    <t>1</t>
  </si>
  <si>
    <t>1.1</t>
  </si>
  <si>
    <t xml:space="preserve"> - อุปกรณ์ประกอบข้อต่อและที่รัดท่อ</t>
  </si>
  <si>
    <t xml:space="preserve"> - ขุดกลบฝังดินและบดอัดด้วยทรายละเอียด</t>
  </si>
  <si>
    <t xml:space="preserve"> - งานชั้นรองพื้นทาง บดอัดแน่น </t>
  </si>
  <si>
    <t xml:space="preserve"> - งานเหล็กเสริม</t>
  </si>
  <si>
    <t xml:space="preserve"> - งานยางมะตอยยาแนวถนน</t>
  </si>
  <si>
    <t xml:space="preserve"> - งานน้ำยาบ่มคอนกรีต</t>
  </si>
  <si>
    <t xml:space="preserve">หมวดงานสีจราจร ถนนคอนกรีตเสริมเหล็ก 2 ช่องการจราจร </t>
  </si>
  <si>
    <t xml:space="preserve">หมวดงานระบบสุขาภิบาล ถนนคอนกรีตเสริมเหล็ก 2 ช่องการจราจร </t>
  </si>
  <si>
    <t xml:space="preserve"> - งานวางท่อระบายน้ำ ค.ส.ล. ชั้น 3 Ø 1.00 ม.</t>
  </si>
  <si>
    <t xml:space="preserve">หมวดงานระบบไฟฟ้า  ถนนคอนกรีตเสริมเหล็ก 2 ช่องการจราจร </t>
  </si>
  <si>
    <t xml:space="preserve"> - คอนกรีตโครงสร้าง 280 ksc.</t>
  </si>
  <si>
    <t xml:space="preserve"> - แบบหล่อคอนกรีต</t>
  </si>
  <si>
    <t>- โคมไฟถนนLED ขนาด 100w Power factor ไม่น้อยกว่า 0.95</t>
  </si>
  <si>
    <t>- เสาเทเปอร์กิ่งคู่สูง 9 เมตร ชุบกาวไนซ์</t>
  </si>
  <si>
    <t xml:space="preserve">   อายุการใช้งานไม่น้อยกว่า 50,000 ชม.  </t>
  </si>
  <si>
    <t>- เสาเทเปอร์กิ่งเดี่ยวสูงไม่น้อยกว่า 9 เมตร ชุบกาวไนซ์</t>
  </si>
  <si>
    <t>หมวดงานที่ 1 งานโครงสร้างวิศวกรรม</t>
  </si>
  <si>
    <t>หมวดงานที่  2 งานถังน้ำใส ขนาด 100 ลบ.ม.</t>
  </si>
  <si>
    <t>ตำบลหนองระเวียง อำเภอเมืองนครราชสีมา จังหวัดนครราชสีมา</t>
  </si>
  <si>
    <t>โครงการก่อสร้างถนนพร้อมระบบสาธารณูปโภค ขุดคลองแก้มลิง และปรับปรุงภูมิทัศน์</t>
  </si>
  <si>
    <t>ศูนย์การศึกษาหนองระเวียง ตำบลหนองระเวียง อำเภอเมืองนครราชสีมา จังหวัดนครราชสีมา</t>
  </si>
  <si>
    <t xml:space="preserve"> สถานที่ : ศูนย์การศึกษาหนองระเวียง ตำบลหนองระเวียง อำเภอเมืองนครราชสีมา จังหวัดนครราชสีมา</t>
  </si>
  <si>
    <t>โครงการก่อสร้างถนนพร้อมระบบสาธารณูปโภค ขุดคลองแก้มลิง และปรับปรุงภูมิทัศน์ ตำบลหนองระเวียง อำเภอเมืองนครราชสีมา จังหวัดนครราชสีมา</t>
  </si>
  <si>
    <t>……………………………………………………</t>
  </si>
  <si>
    <t>ประธานกรรมการกำหนดราคากลาง</t>
  </si>
  <si>
    <t>กรรมการกำหนดราคากลาง</t>
  </si>
  <si>
    <t>กรรมการและเลขานุการกำหนดราคากลาง</t>
  </si>
  <si>
    <t>(อาจารย์ภานุมาส  เรืองทิพย์)</t>
  </si>
  <si>
    <t>(อาจารย์บุญรอด  บุญปลูก)</t>
  </si>
  <si>
    <t>- DB 12 mm.</t>
  </si>
  <si>
    <t>- RB 9 mm.</t>
  </si>
  <si>
    <r>
      <rPr>
        <sz val="16"/>
        <rFont val="TH SarabunPSK"/>
        <family val="2"/>
      </rPr>
      <t>- ไม้ประกอบแบบ งานโครงสร้าง</t>
    </r>
  </si>
  <si>
    <t>- SQUARE TUBE 100x200x2.3 mm.</t>
  </si>
  <si>
    <t>1.1.3</t>
  </si>
  <si>
    <t>งานป้ายชื่ออาคาร</t>
  </si>
  <si>
    <t xml:space="preserve"> - เสาเข็ม คอนกรีตอัดแรง ขนาด 0.22x0.22x9.00 ม.</t>
  </si>
  <si>
    <t xml:space="preserve"> - ค่าสกัดหัว B42เสาเข็ม คอร. ขนาด 0.22x0.22 ม.</t>
  </si>
  <si>
    <t xml:space="preserve"> - ผิวฉาบปูนเรียบ</t>
  </si>
  <si>
    <t>แผ่นหินแกรนนิต สีดำ</t>
  </si>
  <si>
    <t>หินล้างสีขาว</t>
  </si>
  <si>
    <t>ทาสีกันสนิม</t>
  </si>
  <si>
    <t>ป้ายอักษรสแตนเลส หนาไม่น้อยกว่า 3 มม. สูง 0.8 ม.</t>
  </si>
  <si>
    <t>งานดินขุดถมคืน</t>
  </si>
  <si>
    <t>ลวดผูกเหล็ก</t>
  </si>
  <si>
    <t>Anochor bolts 25มม.x0.80ม.</t>
  </si>
  <si>
    <t>เสาเข็ม {} 0.15x0.15x5 ม.</t>
  </si>
  <si>
    <t>เกย์วัดแรงดัน</t>
  </si>
  <si>
    <t>สวิทซ์ดันชนิดัดต่อด้วยของเหลวพร้อมอุปกรณ์</t>
  </si>
  <si>
    <t>ตู้สวิทซ์กันน้ำ 2 ชั้น ขนาด SIAE NO.2</t>
  </si>
  <si>
    <t>หัวล่อฟ้าสามแฉก Ø3/4"</t>
  </si>
  <si>
    <t>แท่งกราวดทองแดง Ø5/8" 3 ม.</t>
  </si>
  <si>
    <t>แคล๊บรัดสายดิน  Ø5/8"</t>
  </si>
  <si>
    <t>สายทองแดงเปลือยขนาด Ø 35 มม.</t>
  </si>
  <si>
    <t>ตะกั่วหล่อหัวแท่งกราวด์</t>
  </si>
  <si>
    <t>ค่าติดตั้งสายล้อฟ้า</t>
  </si>
  <si>
    <t xml:space="preserve"> - งานเหล็ก RB12 มม. </t>
  </si>
  <si>
    <t xml:space="preserve"> - งานเหล็ก DB15 มม. </t>
  </si>
  <si>
    <t>(นายพงษ์พันธ์ จับวุฒิเชาว์)</t>
  </si>
  <si>
    <t>กำหนดราคากลาง เมื่อวันที่ 22 มีนาคม 2562</t>
  </si>
  <si>
    <t>22 มีนาคม 2562</t>
  </si>
  <si>
    <t>งานขยายเขตระบบไฟฟ้าแรงสูง ระบบกล้องวงจรปิด</t>
  </si>
  <si>
    <t xml:space="preserve">ราคารวมงานติดตั้งระบบกล้องวงจรปิด </t>
  </si>
  <si>
    <t>ราคารวมครุภัณฑ์ระบบกล้องวงจรปิด ระบบ Smart Lighting</t>
  </si>
  <si>
    <t>หมวดงานครุภัณฑ์กล้องวงจรปิด  Smart Lighting</t>
  </si>
  <si>
    <t>ถังเหล็กแชมเปญพร้อมอุปกรณ์ ความจุ 20 ลบ.ม.</t>
  </si>
  <si>
    <t>หมวดงานที่ 3 งานประสานท่อภายในโรงสูบน้ำดี</t>
  </si>
  <si>
    <t>หมวดงานที่  4 งานถังสูงขนาด 20 ลบ.ม.</t>
  </si>
  <si>
    <t>รวมราคาหมวดงานที่ 1 - 5</t>
  </si>
  <si>
    <t>หมวดงานที่ 5 งานเชื่อมต่อระบบไฟฟ้า</t>
  </si>
  <si>
    <t xml:space="preserve"> - งาน สีเทอร์โมพลาสติกโรยหน้าด้วยลูกแก้วสะท้อนแสง</t>
  </si>
  <si>
    <t xml:space="preserve"> - ท่อร้อยสายไฟ ชนิด IMC ขนาด Ø 50 มม.</t>
  </si>
  <si>
    <t xml:space="preserve"> - ท่อร้อยสายไฟ ชนิด HDPE ขนาด Ø 50 มม.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</si>
</sst>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&quot;฿&quot;* #,##0_-;\-&quot;฿&quot;* #,##0_-;_-&quot;฿&quot;* &quot;-&quot;_-;_-@_-"/>
    <numFmt numFmtId="43" formatCode="_-* #,##0.00_-;\-* #,##0.00_-;_-* &quot;-&quot;??_-;_-@_-"/>
    <numFmt numFmtId="187" formatCode="_(* #,##0.00_);_(* \(#,##0.00\);_(* &quot;-&quot;??_);_(@_)"/>
    <numFmt numFmtId="188" formatCode="_(* #,##0.00_);_(* \(#,##0.00\);_(* \-??_);_(@_)"/>
    <numFmt numFmtId="189" formatCode="_(* #,##0.0000_);_(* \(#,##0.0000\);_(* &quot;-&quot;??_);_(@_)"/>
    <numFmt numFmtId="190" formatCode="_-* #,##0_-;\-* #,##0_-;_-* &quot;-&quot;??_-;_-@_-"/>
    <numFmt numFmtId="191" formatCode="_-* #,##0.0_-;\-* #,##0.0_-;_-* &quot;-&quot;??_-;_-@_-"/>
    <numFmt numFmtId="192" formatCode="_-* #,##0.0000_-;\-* #,##0.0000_-;_-* &quot;-&quot;??_-;_-@_-"/>
  </numFmts>
  <fonts count="22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4"/>
      <name val="Cordia New"/>
      <family val="2"/>
    </font>
    <font>
      <sz val="16"/>
      <name val="AngsanaUPC"/>
      <family val="1"/>
    </font>
    <font>
      <sz val="11"/>
      <color indexed="8"/>
      <name val="Tahoma"/>
      <family val="2"/>
    </font>
    <font>
      <sz val="14"/>
      <name val="AngsanaUPC"/>
      <family val="1"/>
      <charset val="222"/>
    </font>
    <font>
      <sz val="14"/>
      <name val="AngsanaUPC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0" tint="-4.9989318521683403E-2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sz val="14"/>
      <color theme="1"/>
      <name val="EucrosiaUPC"/>
      <family val="2"/>
      <charset val="222"/>
    </font>
    <font>
      <sz val="12"/>
      <name val="Arial"/>
      <family val="2"/>
    </font>
    <font>
      <sz val="10"/>
      <name val="Microsoft YaHei"/>
      <family val="2"/>
      <charset val="22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b/>
      <u val="singleAccounting"/>
      <sz val="16"/>
      <name val="TH SarabunPSK"/>
      <family val="2"/>
    </font>
    <font>
      <b/>
      <u val="singleAccounting"/>
      <sz val="16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rgb="FFFFCC0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88" fontId="4" fillId="0" borderId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187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87" fontId="16" fillId="0" borderId="0" applyFont="0" applyFill="0" applyBorder="0" applyAlignment="0" applyProtection="0"/>
    <xf numFmtId="0" fontId="17" fillId="0" borderId="0"/>
  </cellStyleXfs>
  <cellXfs count="255">
    <xf numFmtId="0" fontId="0" fillId="0" borderId="0" xfId="0"/>
    <xf numFmtId="43" fontId="9" fillId="2" borderId="0" xfId="1" applyFont="1" applyFill="1" applyBorder="1" applyAlignment="1">
      <alignment horizontal="right" vertical="center"/>
    </xf>
    <xf numFmtId="43" fontId="8" fillId="2" borderId="0" xfId="1" applyFont="1" applyFill="1" applyBorder="1" applyAlignment="1">
      <alignment horizontal="right" vertical="center"/>
    </xf>
    <xf numFmtId="43" fontId="9" fillId="2" borderId="0" xfId="1" applyFont="1" applyFill="1" applyBorder="1" applyAlignment="1">
      <alignment horizontal="left" vertical="center"/>
    </xf>
    <xf numFmtId="43" fontId="9" fillId="0" borderId="5" xfId="1" applyFont="1" applyFill="1" applyBorder="1" applyAlignment="1">
      <alignment horizontal="center" vertical="center"/>
    </xf>
    <xf numFmtId="43" fontId="9" fillId="0" borderId="6" xfId="1" applyFont="1" applyBorder="1" applyAlignment="1">
      <alignment horizontal="center" vertical="center"/>
    </xf>
    <xf numFmtId="0" fontId="9" fillId="0" borderId="0" xfId="0" applyFont="1"/>
    <xf numFmtId="43" fontId="9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43" fontId="9" fillId="0" borderId="0" xfId="0" applyNumberFormat="1" applyFont="1"/>
    <xf numFmtId="0" fontId="9" fillId="0" borderId="0" xfId="0" applyFont="1" applyAlignment="1">
      <alignment vertical="center"/>
    </xf>
    <xf numFmtId="0" fontId="8" fillId="0" borderId="0" xfId="0" applyFont="1"/>
    <xf numFmtId="43" fontId="8" fillId="4" borderId="1" xfId="1" applyFont="1" applyFill="1" applyBorder="1" applyAlignment="1">
      <alignment horizontal="center" vertical="center"/>
    </xf>
    <xf numFmtId="43" fontId="9" fillId="0" borderId="5" xfId="1" applyFont="1" applyBorder="1" applyAlignment="1">
      <alignment vertical="center"/>
    </xf>
    <xf numFmtId="43" fontId="9" fillId="0" borderId="19" xfId="1" applyFont="1" applyBorder="1" applyAlignment="1">
      <alignment vertical="center"/>
    </xf>
    <xf numFmtId="43" fontId="9" fillId="6" borderId="1" xfId="1" applyFont="1" applyFill="1" applyBorder="1" applyAlignment="1">
      <alignment vertical="center"/>
    </xf>
    <xf numFmtId="43" fontId="9" fillId="0" borderId="1" xfId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3" fontId="9" fillId="0" borderId="1" xfId="1" applyFont="1" applyFill="1" applyBorder="1" applyAlignment="1">
      <alignment vertical="center"/>
    </xf>
    <xf numFmtId="43" fontId="8" fillId="0" borderId="1" xfId="1" applyFont="1" applyFill="1" applyBorder="1" applyAlignment="1">
      <alignment vertical="center"/>
    </xf>
    <xf numFmtId="43" fontId="8" fillId="6" borderId="1" xfId="1" applyFont="1" applyFill="1" applyBorder="1" applyAlignment="1">
      <alignment vertical="center"/>
    </xf>
    <xf numFmtId="43" fontId="9" fillId="3" borderId="0" xfId="1" applyFont="1" applyFill="1" applyAlignment="1">
      <alignment vertical="center"/>
    </xf>
    <xf numFmtId="43" fontId="8" fillId="2" borderId="0" xfId="1" applyFont="1" applyFill="1" applyBorder="1" applyAlignment="1">
      <alignment horizontal="center" vertical="center"/>
    </xf>
    <xf numFmtId="43" fontId="9" fillId="0" borderId="0" xfId="1" applyFont="1" applyFill="1" applyAlignment="1">
      <alignment vertical="center"/>
    </xf>
    <xf numFmtId="43" fontId="8" fillId="4" borderId="3" xfId="1" applyFont="1" applyFill="1" applyBorder="1" applyAlignment="1">
      <alignment horizontal="center" vertical="center"/>
    </xf>
    <xf numFmtId="43" fontId="9" fillId="0" borderId="19" xfId="1" applyFont="1" applyBorder="1" applyAlignment="1">
      <alignment horizontal="center" vertical="center"/>
    </xf>
    <xf numFmtId="43" fontId="9" fillId="0" borderId="19" xfId="1" applyFont="1" applyFill="1" applyBorder="1" applyAlignment="1">
      <alignment horizontal="center" vertical="center"/>
    </xf>
    <xf numFmtId="43" fontId="9" fillId="2" borderId="5" xfId="1" applyFont="1" applyFill="1" applyBorder="1" applyAlignment="1">
      <alignment horizontal="center" vertical="center"/>
    </xf>
    <xf numFmtId="43" fontId="9" fillId="3" borderId="19" xfId="1" applyFont="1" applyFill="1" applyBorder="1" applyAlignment="1">
      <alignment horizontal="right" vertical="center"/>
    </xf>
    <xf numFmtId="43" fontId="9" fillId="2" borderId="19" xfId="1" applyFont="1" applyFill="1" applyBorder="1" applyAlignment="1">
      <alignment horizontal="center" vertical="center"/>
    </xf>
    <xf numFmtId="43" fontId="9" fillId="0" borderId="5" xfId="1" applyFont="1" applyFill="1" applyBorder="1" applyAlignment="1">
      <alignment horizontal="right" vertical="center"/>
    </xf>
    <xf numFmtId="43" fontId="9" fillId="0" borderId="19" xfId="1" applyFont="1" applyFill="1" applyBorder="1" applyAlignment="1">
      <alignment vertical="center"/>
    </xf>
    <xf numFmtId="43" fontId="9" fillId="0" borderId="19" xfId="1" applyFont="1" applyFill="1" applyBorder="1" applyAlignment="1">
      <alignment horizontal="right" vertical="center"/>
    </xf>
    <xf numFmtId="43" fontId="9" fillId="0" borderId="19" xfId="1" applyFont="1" applyBorder="1" applyAlignment="1">
      <alignment horizontal="right" vertical="center"/>
    </xf>
    <xf numFmtId="43" fontId="9" fillId="0" borderId="20" xfId="1" applyFont="1" applyFill="1" applyBorder="1" applyAlignment="1">
      <alignment horizontal="center" vertical="center"/>
    </xf>
    <xf numFmtId="43" fontId="9" fillId="0" borderId="6" xfId="1" applyFont="1" applyFill="1" applyBorder="1" applyAlignment="1">
      <alignment horizontal="center" vertical="center"/>
    </xf>
    <xf numFmtId="43" fontId="9" fillId="0" borderId="20" xfId="1" applyFont="1" applyFill="1" applyBorder="1" applyAlignment="1">
      <alignment vertical="center"/>
    </xf>
    <xf numFmtId="43" fontId="9" fillId="0" borderId="5" xfId="1" applyFont="1" applyFill="1" applyBorder="1" applyAlignment="1">
      <alignment vertical="center"/>
    </xf>
    <xf numFmtId="43" fontId="9" fillId="2" borderId="5" xfId="1" applyFont="1" applyFill="1" applyBorder="1" applyAlignment="1">
      <alignment horizontal="left" vertical="center"/>
    </xf>
    <xf numFmtId="43" fontId="9" fillId="2" borderId="19" xfId="1" applyFont="1" applyFill="1" applyBorder="1" applyAlignment="1">
      <alignment horizontal="right" vertical="center"/>
    </xf>
    <xf numFmtId="43" fontId="9" fillId="2" borderId="5" xfId="1" applyFont="1" applyFill="1" applyBorder="1" applyAlignment="1">
      <alignment horizontal="right" vertical="center"/>
    </xf>
    <xf numFmtId="43" fontId="11" fillId="0" borderId="19" xfId="1" applyFont="1" applyFill="1" applyBorder="1" applyAlignment="1">
      <alignment horizontal="center" vertical="center"/>
    </xf>
    <xf numFmtId="43" fontId="9" fillId="0" borderId="19" xfId="1" applyFont="1" applyBorder="1" applyAlignment="1">
      <alignment horizontal="left" vertical="center" wrapText="1"/>
    </xf>
    <xf numFmtId="43" fontId="9" fillId="0" borderId="19" xfId="1" applyFont="1" applyFill="1" applyBorder="1" applyAlignment="1">
      <alignment horizontal="left" vertical="center" wrapText="1"/>
    </xf>
    <xf numFmtId="43" fontId="9" fillId="0" borderId="20" xfId="1" applyFont="1" applyBorder="1" applyAlignment="1">
      <alignment horizontal="left" vertical="center" wrapText="1"/>
    </xf>
    <xf numFmtId="43" fontId="9" fillId="0" borderId="20" xfId="1" applyFont="1" applyBorder="1" applyAlignment="1">
      <alignment vertical="center"/>
    </xf>
    <xf numFmtId="43" fontId="8" fillId="0" borderId="19" xfId="1" applyFont="1" applyFill="1" applyBorder="1" applyAlignment="1">
      <alignment horizontal="left" vertical="center"/>
    </xf>
    <xf numFmtId="43" fontId="9" fillId="0" borderId="5" xfId="1" applyFont="1" applyFill="1" applyBorder="1" applyAlignment="1">
      <alignment horizontal="left" vertical="center"/>
    </xf>
    <xf numFmtId="43" fontId="9" fillId="2" borderId="5" xfId="1" applyFont="1" applyFill="1" applyBorder="1" applyAlignment="1">
      <alignment vertical="center"/>
    </xf>
    <xf numFmtId="43" fontId="8" fillId="6" borderId="1" xfId="1" applyFont="1" applyFill="1" applyBorder="1" applyAlignment="1">
      <alignment horizontal="center" vertical="center"/>
    </xf>
    <xf numFmtId="43" fontId="8" fillId="6" borderId="1" xfId="1" quotePrefix="1" applyFont="1" applyFill="1" applyBorder="1" applyAlignment="1">
      <alignment horizontal="center" vertical="center"/>
    </xf>
    <xf numFmtId="43" fontId="8" fillId="0" borderId="1" xfId="1" applyFont="1" applyBorder="1" applyAlignment="1">
      <alignment horizontal="center" vertical="center"/>
    </xf>
    <xf numFmtId="43" fontId="8" fillId="0" borderId="19" xfId="1" applyFont="1" applyBorder="1" applyAlignment="1">
      <alignment horizontal="center" vertical="center"/>
    </xf>
    <xf numFmtId="43" fontId="9" fillId="6" borderId="1" xfId="1" applyFont="1" applyFill="1" applyBorder="1" applyAlignment="1">
      <alignment horizontal="center" vertical="center"/>
    </xf>
    <xf numFmtId="43" fontId="9" fillId="0" borderId="1" xfId="1" applyFont="1" applyBorder="1" applyAlignment="1">
      <alignment horizontal="center" vertical="center"/>
    </xf>
    <xf numFmtId="43" fontId="9" fillId="0" borderId="1" xfId="1" applyFont="1" applyBorder="1" applyAlignment="1">
      <alignment horizontal="left" vertical="center"/>
    </xf>
    <xf numFmtId="43" fontId="9" fillId="0" borderId="1" xfId="1" applyFont="1" applyFill="1" applyBorder="1" applyAlignment="1">
      <alignment horizontal="center" vertical="center"/>
    </xf>
    <xf numFmtId="43" fontId="9" fillId="0" borderId="1" xfId="1" applyFont="1" applyFill="1" applyBorder="1" applyAlignment="1">
      <alignment horizontal="right" vertical="center"/>
    </xf>
    <xf numFmtId="43" fontId="8" fillId="0" borderId="1" xfId="1" applyFont="1" applyFill="1" applyBorder="1" applyAlignment="1">
      <alignment horizontal="center" vertical="center"/>
    </xf>
    <xf numFmtId="43" fontId="9" fillId="0" borderId="0" xfId="1" applyFont="1" applyAlignment="1">
      <alignment vertical="center"/>
    </xf>
    <xf numFmtId="0" fontId="9" fillId="0" borderId="0" xfId="0" applyFont="1" applyAlignment="1">
      <alignment horizontal="right"/>
    </xf>
    <xf numFmtId="0" fontId="9" fillId="0" borderId="0" xfId="0" applyFont="1" applyAlignment="1"/>
    <xf numFmtId="0" fontId="8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7" fontId="9" fillId="0" borderId="1" xfId="1" applyNumberFormat="1" applyFont="1" applyBorder="1" applyAlignment="1">
      <alignment horizontal="right" vertical="center"/>
    </xf>
    <xf numFmtId="189" fontId="9" fillId="0" borderId="1" xfId="1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187" fontId="9" fillId="0" borderId="8" xfId="1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87" fontId="8" fillId="0" borderId="11" xfId="0" applyNumberFormat="1" applyFont="1" applyBorder="1"/>
    <xf numFmtId="0" fontId="9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9" fillId="0" borderId="12" xfId="0" applyFont="1" applyBorder="1" applyAlignment="1">
      <alignment vertical="center"/>
    </xf>
    <xf numFmtId="187" fontId="8" fillId="0" borderId="1" xfId="0" applyNumberFormat="1" applyFont="1" applyFill="1" applyBorder="1" applyAlignment="1">
      <alignment vertical="center"/>
    </xf>
    <xf numFmtId="43" fontId="8" fillId="0" borderId="1" xfId="1" applyFont="1" applyFill="1" applyBorder="1" applyAlignment="1">
      <alignment horizontal="left" vertical="center"/>
    </xf>
    <xf numFmtId="187" fontId="8" fillId="0" borderId="1" xfId="1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horizontal="center"/>
    </xf>
    <xf numFmtId="0" fontId="8" fillId="0" borderId="2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9" fillId="2" borderId="20" xfId="0" applyFont="1" applyFill="1" applyBorder="1" applyAlignment="1">
      <alignment horizontal="center" vertical="center"/>
    </xf>
    <xf numFmtId="43" fontId="10" fillId="0" borderId="6" xfId="13" applyFont="1" applyBorder="1" applyAlignment="1">
      <alignment vertical="center"/>
    </xf>
    <xf numFmtId="43" fontId="9" fillId="0" borderId="6" xfId="12" applyFont="1" applyFill="1" applyBorder="1" applyAlignment="1">
      <alignment vertical="center"/>
    </xf>
    <xf numFmtId="43" fontId="10" fillId="0" borderId="20" xfId="13" applyFont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vertical="center"/>
    </xf>
    <xf numFmtId="43" fontId="9" fillId="2" borderId="6" xfId="1" applyFont="1" applyFill="1" applyBorder="1" applyAlignment="1">
      <alignment vertical="center"/>
    </xf>
    <xf numFmtId="43" fontId="9" fillId="2" borderId="6" xfId="1" applyFont="1" applyFill="1" applyBorder="1" applyAlignment="1">
      <alignment horizontal="center" vertical="center"/>
    </xf>
    <xf numFmtId="43" fontId="10" fillId="0" borderId="0" xfId="1" applyFont="1" applyAlignment="1">
      <alignment vertical="center"/>
    </xf>
    <xf numFmtId="43" fontId="10" fillId="5" borderId="0" xfId="1" applyFont="1" applyFill="1" applyAlignment="1">
      <alignment vertical="center"/>
    </xf>
    <xf numFmtId="43" fontId="8" fillId="0" borderId="5" xfId="1" applyFont="1" applyBorder="1" applyAlignment="1">
      <alignment horizontal="center" vertical="center"/>
    </xf>
    <xf numFmtId="43" fontId="9" fillId="0" borderId="19" xfId="1" quotePrefix="1" applyFont="1" applyFill="1" applyBorder="1" applyAlignment="1">
      <alignment horizontal="left" vertical="center" wrapText="1"/>
    </xf>
    <xf numFmtId="43" fontId="12" fillId="0" borderId="5" xfId="1" applyFont="1" applyFill="1" applyBorder="1" applyAlignment="1">
      <alignment horizontal="center" vertical="center"/>
    </xf>
    <xf numFmtId="43" fontId="8" fillId="0" borderId="0" xfId="1" applyFont="1" applyAlignment="1">
      <alignment vertical="center"/>
    </xf>
    <xf numFmtId="43" fontId="9" fillId="0" borderId="0" xfId="1" applyFont="1" applyAlignment="1">
      <alignment horizontal="center" vertical="center"/>
    </xf>
    <xf numFmtId="43" fontId="9" fillId="0" borderId="19" xfId="1" applyFont="1" applyFill="1" applyBorder="1" applyAlignment="1">
      <alignment horizontal="left" vertical="center" wrapText="1" indent="2"/>
    </xf>
    <xf numFmtId="191" fontId="9" fillId="0" borderId="5" xfId="1" applyNumberFormat="1" applyFont="1" applyBorder="1" applyAlignment="1">
      <alignment horizontal="center" vertical="center"/>
    </xf>
    <xf numFmtId="191" fontId="8" fillId="0" borderId="1" xfId="1" applyNumberFormat="1" applyFont="1" applyFill="1" applyBorder="1" applyAlignment="1">
      <alignment horizontal="center" vertical="center"/>
    </xf>
    <xf numFmtId="43" fontId="9" fillId="0" borderId="2" xfId="1" applyFont="1" applyFill="1" applyBorder="1" applyAlignment="1">
      <alignment horizontal="center" vertical="center"/>
    </xf>
    <xf numFmtId="43" fontId="8" fillId="0" borderId="2" xfId="1" applyFont="1" applyFill="1" applyBorder="1" applyAlignment="1">
      <alignment horizontal="center" vertical="center"/>
    </xf>
    <xf numFmtId="43" fontId="8" fillId="0" borderId="2" xfId="1" applyFont="1" applyFill="1" applyBorder="1" applyAlignment="1">
      <alignment vertical="center"/>
    </xf>
    <xf numFmtId="43" fontId="8" fillId="0" borderId="6" xfId="1" applyFont="1" applyBorder="1" applyAlignment="1">
      <alignment horizontal="center" vertical="center"/>
    </xf>
    <xf numFmtId="43" fontId="9" fillId="0" borderId="6" xfId="1" applyFont="1" applyFill="1" applyBorder="1" applyAlignment="1">
      <alignment vertical="center"/>
    </xf>
    <xf numFmtId="43" fontId="8" fillId="0" borderId="0" xfId="1" applyFont="1"/>
    <xf numFmtId="43" fontId="9" fillId="0" borderId="0" xfId="1" applyFont="1"/>
    <xf numFmtId="43" fontId="8" fillId="3" borderId="0" xfId="1" applyFont="1" applyFill="1" applyAlignment="1">
      <alignment horizontal="center"/>
    </xf>
    <xf numFmtId="43" fontId="8" fillId="0" borderId="21" xfId="1" applyFont="1" applyFill="1" applyBorder="1" applyAlignment="1">
      <alignment horizontal="center" vertical="center"/>
    </xf>
    <xf numFmtId="43" fontId="9" fillId="3" borderId="17" xfId="1" applyFont="1" applyFill="1" applyBorder="1"/>
    <xf numFmtId="43" fontId="9" fillId="3" borderId="5" xfId="1" applyFont="1" applyFill="1" applyBorder="1"/>
    <xf numFmtId="43" fontId="9" fillId="0" borderId="24" xfId="1" applyFont="1" applyBorder="1"/>
    <xf numFmtId="43" fontId="9" fillId="0" borderId="19" xfId="1" applyFont="1" applyBorder="1"/>
    <xf numFmtId="43" fontId="9" fillId="0" borderId="5" xfId="1" applyFont="1" applyFill="1" applyBorder="1" applyAlignment="1">
      <alignment horizontal="left"/>
    </xf>
    <xf numFmtId="43" fontId="9" fillId="3" borderId="18" xfId="1" applyFont="1" applyFill="1" applyBorder="1"/>
    <xf numFmtId="43" fontId="9" fillId="3" borderId="6" xfId="1" applyFont="1" applyFill="1" applyBorder="1"/>
    <xf numFmtId="43" fontId="9" fillId="0" borderId="19" xfId="1" applyFont="1" applyFill="1" applyBorder="1" applyAlignment="1">
      <alignment horizontal="left"/>
    </xf>
    <xf numFmtId="43" fontId="9" fillId="3" borderId="0" xfId="1" applyFont="1" applyFill="1" applyBorder="1"/>
    <xf numFmtId="43" fontId="9" fillId="3" borderId="23" xfId="1" applyFont="1" applyFill="1" applyBorder="1"/>
    <xf numFmtId="43" fontId="9" fillId="0" borderId="23" xfId="1" applyFont="1" applyFill="1" applyBorder="1"/>
    <xf numFmtId="43" fontId="9" fillId="0" borderId="23" xfId="1" applyFont="1" applyBorder="1"/>
    <xf numFmtId="43" fontId="9" fillId="8" borderId="11" xfId="1" applyFont="1" applyFill="1" applyBorder="1"/>
    <xf numFmtId="43" fontId="8" fillId="3" borderId="0" xfId="1" quotePrefix="1" applyFont="1" applyFill="1" applyBorder="1" applyAlignment="1">
      <alignment horizontal="center"/>
    </xf>
    <xf numFmtId="43" fontId="9" fillId="3" borderId="0" xfId="1" quotePrefix="1" applyFont="1" applyFill="1" applyBorder="1" applyAlignment="1">
      <alignment horizontal="left"/>
    </xf>
    <xf numFmtId="43" fontId="9" fillId="0" borderId="0" xfId="1" applyFont="1" applyBorder="1"/>
    <xf numFmtId="43" fontId="9" fillId="0" borderId="0" xfId="1" applyFont="1" applyAlignment="1"/>
    <xf numFmtId="43" fontId="9" fillId="0" borderId="0" xfId="1" applyFont="1" applyBorder="1" applyAlignment="1">
      <alignment horizontal="right" vertical="center"/>
    </xf>
    <xf numFmtId="43" fontId="9" fillId="0" borderId="0" xfId="1" applyFont="1" applyAlignment="1">
      <alignment horizontal="left"/>
    </xf>
    <xf numFmtId="192" fontId="9" fillId="3" borderId="5" xfId="1" applyNumberFormat="1" applyFont="1" applyFill="1" applyBorder="1"/>
    <xf numFmtId="43" fontId="9" fillId="0" borderId="5" xfId="1" applyNumberFormat="1" applyFont="1" applyBorder="1" applyAlignment="1">
      <alignment horizontal="center" vertical="center"/>
    </xf>
    <xf numFmtId="43" fontId="9" fillId="0" borderId="20" xfId="1" applyFont="1" applyBorder="1" applyAlignment="1">
      <alignment horizontal="center" vertical="center"/>
    </xf>
    <xf numFmtId="43" fontId="9" fillId="0" borderId="5" xfId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90" fontId="9" fillId="3" borderId="5" xfId="1" applyNumberFormat="1" applyFont="1" applyFill="1" applyBorder="1" applyAlignment="1">
      <alignment horizontal="center"/>
    </xf>
    <xf numFmtId="190" fontId="9" fillId="3" borderId="5" xfId="1" applyNumberFormat="1" applyFont="1" applyFill="1" applyBorder="1"/>
    <xf numFmtId="190" fontId="9" fillId="3" borderId="6" xfId="1" applyNumberFormat="1" applyFont="1" applyFill="1" applyBorder="1"/>
    <xf numFmtId="190" fontId="9" fillId="3" borderId="23" xfId="1" applyNumberFormat="1" applyFont="1" applyFill="1" applyBorder="1"/>
    <xf numFmtId="0" fontId="10" fillId="0" borderId="5" xfId="0" applyFont="1" applyFill="1" applyBorder="1" applyAlignment="1">
      <alignment horizontal="left" vertical="center"/>
    </xf>
    <xf numFmtId="43" fontId="9" fillId="2" borderId="0" xfId="1" applyFont="1" applyFill="1" applyAlignment="1">
      <alignment vertical="center"/>
    </xf>
    <xf numFmtId="191" fontId="8" fillId="0" borderId="19" xfId="1" quotePrefix="1" applyNumberFormat="1" applyFont="1" applyBorder="1" applyAlignment="1">
      <alignment horizontal="center" vertical="center"/>
    </xf>
    <xf numFmtId="43" fontId="9" fillId="3" borderId="5" xfId="1" applyFont="1" applyFill="1" applyBorder="1" applyAlignment="1">
      <alignment horizontal="right" vertical="center"/>
    </xf>
    <xf numFmtId="190" fontId="8" fillId="0" borderId="1" xfId="1" applyNumberFormat="1" applyFont="1" applyFill="1" applyBorder="1" applyAlignment="1">
      <alignment horizontal="center" vertical="center"/>
    </xf>
    <xf numFmtId="43" fontId="8" fillId="2" borderId="1" xfId="1" applyFont="1" applyFill="1" applyBorder="1" applyAlignment="1">
      <alignment horizontal="center" vertical="center"/>
    </xf>
    <xf numFmtId="43" fontId="8" fillId="2" borderId="1" xfId="1" applyFont="1" applyFill="1" applyBorder="1" applyAlignment="1">
      <alignment horizontal="left" vertical="center"/>
    </xf>
    <xf numFmtId="43" fontId="9" fillId="2" borderId="1" xfId="1" applyFont="1" applyFill="1" applyBorder="1" applyAlignment="1">
      <alignment horizontal="right" vertical="center"/>
    </xf>
    <xf numFmtId="43" fontId="9" fillId="2" borderId="1" xfId="1" applyFont="1" applyFill="1" applyBorder="1" applyAlignment="1">
      <alignment vertical="center"/>
    </xf>
    <xf numFmtId="43" fontId="9" fillId="2" borderId="1" xfId="1" applyFont="1" applyFill="1" applyBorder="1" applyAlignment="1">
      <alignment horizontal="center" vertical="center"/>
    </xf>
    <xf numFmtId="43" fontId="8" fillId="2" borderId="0" xfId="1" applyFont="1" applyFill="1" applyAlignment="1">
      <alignment vertical="center"/>
    </xf>
    <xf numFmtId="43" fontId="10" fillId="2" borderId="0" xfId="1" applyFont="1" applyFill="1" applyAlignment="1">
      <alignment vertical="center"/>
    </xf>
    <xf numFmtId="43" fontId="10" fillId="0" borderId="1" xfId="13" applyFont="1" applyBorder="1" applyAlignment="1">
      <alignment vertical="center"/>
    </xf>
    <xf numFmtId="43" fontId="9" fillId="0" borderId="1" xfId="12" applyFont="1" applyFill="1" applyBorder="1" applyAlignment="1">
      <alignment vertical="center"/>
    </xf>
    <xf numFmtId="0" fontId="8" fillId="0" borderId="0" xfId="0" applyFont="1" applyAlignment="1">
      <alignment horizontal="left" vertical="top" wrapText="1"/>
    </xf>
    <xf numFmtId="43" fontId="9" fillId="0" borderId="3" xfId="0" applyNumberFormat="1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43" fontId="8" fillId="7" borderId="22" xfId="1" applyFont="1" applyFill="1" applyBorder="1" applyAlignment="1">
      <alignment horizontal="center" vertical="center"/>
    </xf>
    <xf numFmtId="43" fontId="8" fillId="7" borderId="11" xfId="1" applyFont="1" applyFill="1" applyBorder="1" applyAlignment="1">
      <alignment horizontal="center" vertical="center"/>
    </xf>
    <xf numFmtId="43" fontId="9" fillId="0" borderId="0" xfId="1" applyFont="1" applyAlignment="1">
      <alignment horizontal="center"/>
    </xf>
    <xf numFmtId="43" fontId="9" fillId="0" borderId="6" xfId="1" applyFont="1" applyFill="1" applyBorder="1" applyAlignment="1">
      <alignment horizontal="right" vertical="center"/>
    </xf>
    <xf numFmtId="43" fontId="11" fillId="0" borderId="5" xfId="1" applyFont="1" applyFill="1" applyBorder="1" applyAlignment="1">
      <alignment horizontal="center" vertical="center"/>
    </xf>
    <xf numFmtId="190" fontId="8" fillId="0" borderId="1" xfId="1" applyNumberFormat="1" applyFont="1" applyBorder="1" applyAlignment="1">
      <alignment horizontal="center" vertical="center"/>
    </xf>
    <xf numFmtId="191" fontId="8" fillId="0" borderId="5" xfId="1" applyNumberFormat="1" applyFont="1" applyBorder="1" applyAlignment="1">
      <alignment horizontal="center" vertical="center"/>
    </xf>
    <xf numFmtId="191" fontId="8" fillId="0" borderId="5" xfId="1" applyNumberFormat="1" applyFont="1" applyFill="1" applyBorder="1" applyAlignment="1">
      <alignment horizontal="left" vertical="center"/>
    </xf>
    <xf numFmtId="191" fontId="8" fillId="0" borderId="5" xfId="1" applyNumberFormat="1" applyFont="1" applyFill="1" applyBorder="1" applyAlignment="1">
      <alignment horizontal="center" vertical="center"/>
    </xf>
    <xf numFmtId="49" fontId="8" fillId="0" borderId="0" xfId="0" quotePrefix="1" applyNumberFormat="1" applyFont="1" applyAlignment="1">
      <alignment vertical="top" wrapText="1"/>
    </xf>
    <xf numFmtId="49" fontId="8" fillId="0" borderId="0" xfId="1" applyNumberFormat="1" applyFont="1" applyAlignment="1">
      <alignment vertical="center"/>
    </xf>
    <xf numFmtId="43" fontId="9" fillId="2" borderId="20" xfId="1" applyFont="1" applyFill="1" applyBorder="1" applyAlignment="1">
      <alignment horizontal="center" vertical="center"/>
    </xf>
    <xf numFmtId="43" fontId="9" fillId="4" borderId="1" xfId="1" applyFont="1" applyFill="1" applyBorder="1" applyAlignment="1">
      <alignment horizontal="center" vertical="center"/>
    </xf>
    <xf numFmtId="43" fontId="9" fillId="4" borderId="1" xfId="1" applyFont="1" applyFill="1" applyBorder="1" applyAlignment="1">
      <alignment vertical="center"/>
    </xf>
    <xf numFmtId="43" fontId="8" fillId="6" borderId="1" xfId="1" applyFont="1" applyFill="1" applyBorder="1" applyAlignment="1">
      <alignment horizontal="right" vertical="center"/>
    </xf>
    <xf numFmtId="43" fontId="18" fillId="6" borderId="1" xfId="13" applyFont="1" applyFill="1" applyBorder="1" applyAlignment="1">
      <alignment vertical="center"/>
    </xf>
    <xf numFmtId="43" fontId="8" fillId="6" borderId="1" xfId="12" applyFont="1" applyFill="1" applyBorder="1" applyAlignment="1">
      <alignment vertical="center"/>
    </xf>
    <xf numFmtId="187" fontId="8" fillId="0" borderId="0" xfId="0" applyNumberFormat="1" applyFont="1" applyBorder="1"/>
    <xf numFmtId="190" fontId="8" fillId="0" borderId="25" xfId="1" quotePrefix="1" applyNumberFormat="1" applyFont="1" applyBorder="1" applyAlignment="1">
      <alignment horizontal="center" vertical="center"/>
    </xf>
    <xf numFmtId="43" fontId="8" fillId="0" borderId="25" xfId="1" applyFont="1" applyBorder="1" applyAlignment="1">
      <alignment horizontal="left" vertical="center"/>
    </xf>
    <xf numFmtId="43" fontId="9" fillId="0" borderId="25" xfId="1" applyFont="1" applyBorder="1" applyAlignment="1">
      <alignment horizontal="center" vertical="center"/>
    </xf>
    <xf numFmtId="43" fontId="9" fillId="0" borderId="25" xfId="1" applyFont="1" applyBorder="1" applyAlignment="1">
      <alignment vertical="center"/>
    </xf>
    <xf numFmtId="43" fontId="8" fillId="0" borderId="19" xfId="1" applyFont="1" applyBorder="1" applyAlignment="1">
      <alignment horizontal="left" vertical="center"/>
    </xf>
    <xf numFmtId="43" fontId="9" fillId="2" borderId="19" xfId="1" applyFont="1" applyFill="1" applyBorder="1" applyAlignment="1">
      <alignment vertical="center"/>
    </xf>
    <xf numFmtId="43" fontId="9" fillId="2" borderId="19" xfId="1" applyFont="1" applyFill="1" applyBorder="1" applyAlignment="1">
      <alignment horizontal="left" vertical="center"/>
    </xf>
    <xf numFmtId="43" fontId="9" fillId="0" borderId="19" xfId="1" applyFont="1" applyFill="1" applyBorder="1" applyAlignment="1">
      <alignment horizontal="left" vertical="center"/>
    </xf>
    <xf numFmtId="43" fontId="8" fillId="0" borderId="19" xfId="1" applyFont="1" applyBorder="1" applyAlignment="1">
      <alignment vertical="center"/>
    </xf>
    <xf numFmtId="43" fontId="9" fillId="0" borderId="19" xfId="1" applyFont="1" applyBorder="1" applyAlignment="1">
      <alignment horizontal="left" vertical="center"/>
    </xf>
    <xf numFmtId="43" fontId="9" fillId="0" borderId="19" xfId="1" quotePrefix="1" applyFont="1" applyBorder="1" applyAlignment="1">
      <alignment horizontal="left" vertical="center"/>
    </xf>
    <xf numFmtId="43" fontId="9" fillId="0" borderId="5" xfId="1" quotePrefix="1" applyFont="1" applyFill="1" applyBorder="1" applyAlignment="1">
      <alignment horizontal="left" vertical="center" wrapText="1"/>
    </xf>
    <xf numFmtId="43" fontId="8" fillId="0" borderId="5" xfId="1" applyFont="1" applyFill="1" applyBorder="1" applyAlignment="1">
      <alignment horizontal="left" vertical="center"/>
    </xf>
    <xf numFmtId="43" fontId="8" fillId="0" borderId="19" xfId="1" applyFont="1" applyFill="1" applyBorder="1" applyAlignment="1">
      <alignment vertical="center"/>
    </xf>
    <xf numFmtId="43" fontId="9" fillId="2" borderId="20" xfId="1" applyFont="1" applyFill="1" applyBorder="1" applyAlignment="1">
      <alignment horizontal="left" vertical="center"/>
    </xf>
    <xf numFmtId="43" fontId="9" fillId="2" borderId="20" xfId="1" applyFont="1" applyFill="1" applyBorder="1" applyAlignment="1">
      <alignment vertical="center"/>
    </xf>
    <xf numFmtId="43" fontId="9" fillId="0" borderId="19" xfId="1" applyFont="1" applyFill="1" applyBorder="1" applyAlignment="1">
      <alignment horizontal="left" vertical="center" indent="2"/>
    </xf>
    <xf numFmtId="43" fontId="9" fillId="0" borderId="19" xfId="1" applyFont="1" applyBorder="1" applyAlignment="1">
      <alignment horizontal="left" vertical="center" indent="2"/>
    </xf>
    <xf numFmtId="43" fontId="8" fillId="0" borderId="5" xfId="1" applyFont="1" applyFill="1" applyBorder="1" applyAlignment="1">
      <alignment horizontal="left" vertical="center" wrapText="1"/>
    </xf>
    <xf numFmtId="43" fontId="9" fillId="0" borderId="6" xfId="1" applyFont="1" applyFill="1" applyBorder="1" applyAlignment="1">
      <alignment horizontal="left" vertical="center"/>
    </xf>
    <xf numFmtId="43" fontId="9" fillId="0" borderId="6" xfId="1" applyFont="1" applyBorder="1" applyAlignment="1">
      <alignment vertical="center"/>
    </xf>
    <xf numFmtId="43" fontId="9" fillId="0" borderId="5" xfId="1" applyFont="1" applyBorder="1" applyAlignment="1">
      <alignment horizontal="left" vertical="center"/>
    </xf>
    <xf numFmtId="43" fontId="9" fillId="0" borderId="20" xfId="1" applyFont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top" wrapText="1"/>
    </xf>
    <xf numFmtId="0" fontId="19" fillId="0" borderId="26" xfId="0" applyFont="1" applyFill="1" applyBorder="1" applyAlignment="1">
      <alignment horizontal="left" vertical="top" wrapText="1"/>
    </xf>
    <xf numFmtId="0" fontId="19" fillId="0" borderId="26" xfId="0" applyFont="1" applyFill="1" applyBorder="1" applyAlignment="1">
      <alignment horizontal="left" vertical="top" wrapText="1" indent="1"/>
    </xf>
    <xf numFmtId="43" fontId="8" fillId="2" borderId="5" xfId="1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top" wrapText="1" inden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3" fontId="20" fillId="6" borderId="19" xfId="1" applyFont="1" applyFill="1" applyBorder="1" applyAlignment="1">
      <alignment horizontal="center" vertical="center"/>
    </xf>
    <xf numFmtId="43" fontId="20" fillId="6" borderId="5" xfId="1" applyFont="1" applyFill="1" applyBorder="1" applyAlignment="1">
      <alignment horizontal="center" vertical="center"/>
    </xf>
    <xf numFmtId="43" fontId="20" fillId="6" borderId="19" xfId="1" applyFont="1" applyFill="1" applyBorder="1" applyAlignment="1">
      <alignment vertical="center"/>
    </xf>
    <xf numFmtId="43" fontId="21" fillId="6" borderId="20" xfId="13" applyFont="1" applyFill="1" applyBorder="1" applyAlignment="1">
      <alignment vertical="center"/>
    </xf>
    <xf numFmtId="3" fontId="14" fillId="0" borderId="25" xfId="0" applyNumberFormat="1" applyFont="1" applyFill="1" applyBorder="1" applyAlignment="1">
      <alignment horizontal="center" vertical="center"/>
    </xf>
    <xf numFmtId="43" fontId="10" fillId="0" borderId="25" xfId="13" applyFont="1" applyBorder="1" applyAlignment="1">
      <alignment vertical="center"/>
    </xf>
    <xf numFmtId="43" fontId="9" fillId="0" borderId="25" xfId="12" applyFont="1" applyFill="1" applyBorder="1" applyAlignment="1">
      <alignment vertical="center"/>
    </xf>
    <xf numFmtId="43" fontId="8" fillId="4" borderId="3" xfId="1" applyFont="1" applyFill="1" applyBorder="1" applyAlignment="1">
      <alignment horizontal="center" vertical="center"/>
    </xf>
    <xf numFmtId="43" fontId="8" fillId="4" borderId="4" xfId="1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43" fontId="20" fillId="6" borderId="27" xfId="1" applyFont="1" applyFill="1" applyBorder="1" applyAlignment="1">
      <alignment horizontal="center" vertical="center"/>
    </xf>
    <xf numFmtId="43" fontId="20" fillId="6" borderId="28" xfId="1" applyFont="1" applyFill="1" applyBorder="1" applyAlignment="1">
      <alignment horizontal="center" vertical="center"/>
    </xf>
    <xf numFmtId="43" fontId="8" fillId="0" borderId="1" xfId="1" applyFont="1" applyFill="1" applyBorder="1" applyAlignment="1">
      <alignment horizontal="center" vertical="center"/>
    </xf>
    <xf numFmtId="43" fontId="8" fillId="2" borderId="0" xfId="1" applyFont="1" applyFill="1" applyBorder="1" applyAlignment="1">
      <alignment horizontal="right" vertical="center"/>
    </xf>
    <xf numFmtId="43" fontId="8" fillId="2" borderId="0" xfId="1" applyFont="1" applyFill="1" applyBorder="1" applyAlignment="1">
      <alignment horizontal="center" vertical="center"/>
    </xf>
    <xf numFmtId="43" fontId="8" fillId="2" borderId="0" xfId="1" applyFont="1" applyFill="1" applyBorder="1" applyAlignment="1">
      <alignment horizontal="left" vertical="center"/>
    </xf>
    <xf numFmtId="49" fontId="8" fillId="0" borderId="0" xfId="1" applyNumberFormat="1" applyFont="1" applyBorder="1" applyAlignment="1">
      <alignment horizontal="right" vertical="center"/>
    </xf>
    <xf numFmtId="43" fontId="8" fillId="0" borderId="0" xfId="1" applyFont="1" applyBorder="1" applyAlignment="1">
      <alignment horizontal="right" vertical="center"/>
    </xf>
    <xf numFmtId="43" fontId="8" fillId="2" borderId="0" xfId="1" applyFont="1" applyFill="1" applyBorder="1" applyAlignment="1">
      <alignment horizontal="left" vertical="center" wrapText="1"/>
    </xf>
    <xf numFmtId="43" fontId="8" fillId="4" borderId="7" xfId="1" applyFont="1" applyFill="1" applyBorder="1" applyAlignment="1">
      <alignment horizontal="center" vertical="center" wrapText="1"/>
    </xf>
    <xf numFmtId="43" fontId="9" fillId="4" borderId="2" xfId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43" fontId="9" fillId="0" borderId="3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43" fontId="8" fillId="0" borderId="0" xfId="1" applyFont="1" applyAlignment="1">
      <alignment horizontal="center" vertical="center"/>
    </xf>
    <xf numFmtId="43" fontId="8" fillId="7" borderId="22" xfId="1" applyFont="1" applyFill="1" applyBorder="1" applyAlignment="1">
      <alignment horizontal="center" vertical="center"/>
    </xf>
    <xf numFmtId="43" fontId="8" fillId="7" borderId="11" xfId="1" applyFont="1" applyFill="1" applyBorder="1" applyAlignment="1">
      <alignment vertical="center"/>
    </xf>
    <xf numFmtId="43" fontId="8" fillId="7" borderId="11" xfId="1" applyFont="1" applyFill="1" applyBorder="1" applyAlignment="1">
      <alignment horizontal="center" vertical="center"/>
    </xf>
    <xf numFmtId="43" fontId="8" fillId="3" borderId="0" xfId="1" applyFont="1" applyFill="1" applyAlignment="1">
      <alignment horizontal="center" vertical="center"/>
    </xf>
    <xf numFmtId="43" fontId="8" fillId="0" borderId="0" xfId="1" applyFont="1" applyBorder="1" applyAlignment="1">
      <alignment horizontal="center"/>
    </xf>
    <xf numFmtId="43" fontId="8" fillId="0" borderId="12" xfId="1" applyFont="1" applyBorder="1" applyAlignment="1">
      <alignment horizontal="center"/>
    </xf>
    <xf numFmtId="49" fontId="8" fillId="0" borderId="0" xfId="1" applyNumberFormat="1" applyFont="1" applyAlignment="1">
      <alignment horizontal="left" vertical="top" wrapText="1"/>
    </xf>
    <xf numFmtId="43" fontId="8" fillId="0" borderId="0" xfId="1" applyFont="1" applyAlignment="1">
      <alignment horizontal="left" vertical="top" wrapText="1"/>
    </xf>
    <xf numFmtId="43" fontId="8" fillId="0" borderId="0" xfId="1" applyFont="1" applyAlignment="1">
      <alignment horizontal="left" vertical="center"/>
    </xf>
    <xf numFmtId="43" fontId="8" fillId="0" borderId="0" xfId="1" applyFont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</cellXfs>
  <cellStyles count="21">
    <cellStyle name="Comma" xfId="1" builtinId="3"/>
    <cellStyle name="Comma 10" xfId="8"/>
    <cellStyle name="Comma 2" xfId="7"/>
    <cellStyle name="Comma 2 2 2" xfId="9"/>
    <cellStyle name="Comma 2 2 2 2" xfId="12"/>
    <cellStyle name="Comma 2 3" xfId="18"/>
    <cellStyle name="Comma 2 4" xfId="13"/>
    <cellStyle name="Comma 2 4 2" xfId="11"/>
    <cellStyle name="Comma 3" xfId="4"/>
    <cellStyle name="Comma 3 2" xfId="19"/>
    <cellStyle name="Comma 4" xfId="5"/>
    <cellStyle name="Normal" xfId="0" builtinId="0"/>
    <cellStyle name="Normal 2" xfId="2"/>
    <cellStyle name="Normal 2 3 3" xfId="10"/>
    <cellStyle name="Normal 3" xfId="3"/>
    <cellStyle name="Normal 34" xfId="6"/>
    <cellStyle name="Normal 4 2" xfId="20"/>
    <cellStyle name="เครื่องหมายจุลภาค 3" xfId="16"/>
    <cellStyle name="เครื่องหมายจุลภาค 7" xfId="14"/>
    <cellStyle name="เครื่องหมายสกุลเงิน [0]_PERSONAL" xfId="15"/>
    <cellStyle name="ปกติ 3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1</xdr:col>
      <xdr:colOff>55563</xdr:colOff>
      <xdr:row>3</xdr:row>
      <xdr:rowOff>29105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03" r="15703"/>
        <a:stretch/>
      </xdr:blipFill>
      <xdr:spPr>
        <a:xfrm>
          <a:off x="63500" y="0"/>
          <a:ext cx="658813" cy="9604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130175</xdr:colOff>
      <xdr:row>0</xdr:row>
      <xdr:rowOff>0</xdr:rowOff>
    </xdr:from>
    <xdr:to>
      <xdr:col>0</xdr:col>
      <xdr:colOff>884238</xdr:colOff>
      <xdr:row>3</xdr:row>
      <xdr:rowOff>210080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3B363DE6-5721-4401-ADAB-B22B12923D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03" r="15703"/>
        <a:stretch/>
      </xdr:blipFill>
      <xdr:spPr>
        <a:xfrm>
          <a:off x="130175" y="0"/>
          <a:ext cx="754063" cy="1124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</xdr:colOff>
      <xdr:row>0</xdr:row>
      <xdr:rowOff>23813</xdr:rowOff>
    </xdr:from>
    <xdr:to>
      <xdr:col>1</xdr:col>
      <xdr:colOff>21167</xdr:colOff>
      <xdr:row>3</xdr:row>
      <xdr:rowOff>15876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03" r="15703"/>
        <a:stretch/>
      </xdr:blipFill>
      <xdr:spPr>
        <a:xfrm>
          <a:off x="71437" y="23813"/>
          <a:ext cx="658813" cy="960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0"/>
  <sheetViews>
    <sheetView showGridLines="0" view="pageBreakPreview" topLeftCell="A418" zoomScale="90" zoomScaleNormal="70" zoomScaleSheetLayoutView="90" zoomScalePageLayoutView="40" workbookViewId="0">
      <selection activeCell="C439" sqref="C439"/>
    </sheetView>
  </sheetViews>
  <sheetFormatPr defaultColWidth="8.875" defaultRowHeight="18.95" customHeight="1"/>
  <cols>
    <col min="1" max="1" width="7.625" style="59" customWidth="1"/>
    <col min="2" max="2" width="68.875" style="59" customWidth="1"/>
    <col min="3" max="3" width="12.375" style="98" bestFit="1" customWidth="1"/>
    <col min="4" max="4" width="8.625" style="98" customWidth="1"/>
    <col min="5" max="5" width="15.125" style="59" customWidth="1"/>
    <col min="6" max="6" width="15.75" style="59" bestFit="1" customWidth="1"/>
    <col min="7" max="7" width="13.625" style="59" customWidth="1"/>
    <col min="8" max="8" width="15.75" style="59" bestFit="1" customWidth="1"/>
    <col min="9" max="9" width="16.625" style="59" customWidth="1"/>
    <col min="10" max="10" width="14.875" style="59" customWidth="1"/>
    <col min="11" max="16384" width="8.875" style="59"/>
  </cols>
  <sheetData>
    <row r="1" spans="1:10" s="21" customFormat="1" ht="18.95" customHeight="1">
      <c r="A1" s="218" t="s">
        <v>4</v>
      </c>
      <c r="B1" s="218"/>
      <c r="C1" s="218"/>
      <c r="D1" s="218"/>
      <c r="E1" s="218"/>
      <c r="F1" s="218"/>
      <c r="G1" s="218"/>
      <c r="H1" s="218"/>
      <c r="I1" s="218"/>
      <c r="J1" s="2" t="s">
        <v>5</v>
      </c>
    </row>
    <row r="2" spans="1:10" s="21" customFormat="1" ht="18.95" customHeight="1">
      <c r="A2" s="222" t="s">
        <v>389</v>
      </c>
      <c r="B2" s="222"/>
      <c r="C2" s="222"/>
      <c r="D2" s="222"/>
      <c r="E2" s="222"/>
      <c r="F2" s="222"/>
      <c r="G2" s="222"/>
      <c r="H2" s="222"/>
      <c r="I2" s="222"/>
      <c r="J2" s="22"/>
    </row>
    <row r="3" spans="1:10" s="21" customFormat="1" ht="18.95" customHeight="1">
      <c r="A3" s="219" t="s">
        <v>42</v>
      </c>
      <c r="B3" s="219"/>
      <c r="C3" s="219"/>
      <c r="D3" s="219"/>
      <c r="E3" s="1"/>
      <c r="F3" s="1"/>
      <c r="G3" s="2"/>
      <c r="H3" s="2"/>
      <c r="I3" s="2"/>
      <c r="J3" s="22"/>
    </row>
    <row r="4" spans="1:10" s="21" customFormat="1" ht="18.95" customHeight="1">
      <c r="A4" s="219" t="s">
        <v>388</v>
      </c>
      <c r="B4" s="219"/>
      <c r="C4" s="219"/>
      <c r="D4" s="219"/>
      <c r="E4" s="219"/>
      <c r="F4" s="3"/>
      <c r="G4" s="2"/>
      <c r="H4" s="2" t="s">
        <v>6</v>
      </c>
      <c r="I4" s="220"/>
      <c r="J4" s="221"/>
    </row>
    <row r="5" spans="1:10" s="23" customFormat="1" ht="18.95" customHeight="1">
      <c r="A5" s="219" t="s">
        <v>425</v>
      </c>
      <c r="B5" s="219"/>
      <c r="C5" s="219"/>
      <c r="D5" s="219"/>
      <c r="E5" s="219"/>
      <c r="F5" s="219"/>
      <c r="G5" s="219"/>
      <c r="H5" s="217"/>
      <c r="I5" s="217"/>
      <c r="J5" s="217"/>
    </row>
    <row r="6" spans="1:10" s="23" customFormat="1" ht="18.95" customHeight="1">
      <c r="A6" s="213" t="s">
        <v>12</v>
      </c>
      <c r="B6" s="211" t="s">
        <v>1</v>
      </c>
      <c r="C6" s="213" t="s">
        <v>14</v>
      </c>
      <c r="D6" s="212" t="s">
        <v>13</v>
      </c>
      <c r="E6" s="211" t="s">
        <v>15</v>
      </c>
      <c r="F6" s="212"/>
      <c r="G6" s="211" t="s">
        <v>16</v>
      </c>
      <c r="H6" s="212"/>
      <c r="I6" s="223" t="s">
        <v>18</v>
      </c>
      <c r="J6" s="213" t="s">
        <v>7</v>
      </c>
    </row>
    <row r="7" spans="1:10" s="23" customFormat="1" ht="18.95" customHeight="1">
      <c r="A7" s="213"/>
      <c r="B7" s="211"/>
      <c r="C7" s="213"/>
      <c r="D7" s="212"/>
      <c r="E7" s="12" t="s">
        <v>39</v>
      </c>
      <c r="F7" s="24" t="s">
        <v>17</v>
      </c>
      <c r="G7" s="12" t="s">
        <v>39</v>
      </c>
      <c r="H7" s="24" t="s">
        <v>17</v>
      </c>
      <c r="I7" s="224"/>
      <c r="J7" s="213"/>
    </row>
    <row r="8" spans="1:10" s="23" customFormat="1" ht="18.95" customHeight="1">
      <c r="A8" s="174" t="s">
        <v>365</v>
      </c>
      <c r="B8" s="175" t="s">
        <v>285</v>
      </c>
      <c r="C8" s="176"/>
      <c r="D8" s="176"/>
      <c r="E8" s="177"/>
      <c r="F8" s="177"/>
      <c r="G8" s="177"/>
      <c r="H8" s="177"/>
      <c r="I8" s="177"/>
      <c r="J8" s="176"/>
    </row>
    <row r="9" spans="1:10" s="23" customFormat="1" ht="18.95" customHeight="1">
      <c r="A9" s="141" t="s">
        <v>366</v>
      </c>
      <c r="B9" s="178" t="s">
        <v>143</v>
      </c>
      <c r="C9" s="40"/>
      <c r="D9" s="29"/>
      <c r="E9" s="29"/>
      <c r="F9" s="13"/>
      <c r="G9" s="133"/>
      <c r="H9" s="13"/>
      <c r="I9" s="13"/>
      <c r="J9" s="133"/>
    </row>
    <row r="10" spans="1:10" s="23" customFormat="1" ht="18.95" customHeight="1">
      <c r="A10" s="33" t="s">
        <v>296</v>
      </c>
      <c r="B10" s="47" t="s">
        <v>144</v>
      </c>
      <c r="C10" s="4"/>
      <c r="D10" s="26"/>
      <c r="E10" s="29"/>
      <c r="F10" s="13"/>
      <c r="G10" s="25"/>
      <c r="H10" s="13"/>
      <c r="I10" s="13"/>
      <c r="J10" s="133"/>
    </row>
    <row r="11" spans="1:10" s="23" customFormat="1" ht="18.95" customHeight="1">
      <c r="A11" s="25"/>
      <c r="B11" s="47" t="s">
        <v>145</v>
      </c>
      <c r="C11" s="27">
        <v>21</v>
      </c>
      <c r="D11" s="29" t="s">
        <v>40</v>
      </c>
      <c r="E11" s="48">
        <v>5000</v>
      </c>
      <c r="F11" s="14">
        <f t="shared" ref="F11:F54" si="0">E11*C11</f>
        <v>105000</v>
      </c>
      <c r="G11" s="48">
        <v>0</v>
      </c>
      <c r="H11" s="14">
        <f t="shared" ref="H11:H45" si="1">G11*C11</f>
        <v>0</v>
      </c>
      <c r="I11" s="14">
        <f t="shared" ref="I11:I54" si="2">H11+F11</f>
        <v>105000</v>
      </c>
      <c r="J11" s="133"/>
    </row>
    <row r="12" spans="1:10" s="23" customFormat="1" ht="18.95" customHeight="1">
      <c r="A12" s="25"/>
      <c r="B12" s="38" t="s">
        <v>146</v>
      </c>
      <c r="C12" s="27">
        <v>760</v>
      </c>
      <c r="D12" s="29" t="s">
        <v>8</v>
      </c>
      <c r="E12" s="48">
        <v>350</v>
      </c>
      <c r="F12" s="14">
        <f t="shared" si="0"/>
        <v>266000</v>
      </c>
      <c r="G12" s="48">
        <v>150</v>
      </c>
      <c r="H12" s="14">
        <f t="shared" si="1"/>
        <v>114000</v>
      </c>
      <c r="I12" s="14">
        <f t="shared" si="2"/>
        <v>380000</v>
      </c>
      <c r="J12" s="133"/>
    </row>
    <row r="13" spans="1:10" s="23" customFormat="1" ht="18.95" customHeight="1">
      <c r="A13" s="26"/>
      <c r="B13" s="47" t="s">
        <v>147</v>
      </c>
      <c r="C13" s="4">
        <v>1650</v>
      </c>
      <c r="D13" s="26" t="s">
        <v>8</v>
      </c>
      <c r="E13" s="37">
        <v>300</v>
      </c>
      <c r="F13" s="31">
        <f t="shared" si="0"/>
        <v>495000</v>
      </c>
      <c r="G13" s="37">
        <v>150</v>
      </c>
      <c r="H13" s="31">
        <f t="shared" si="1"/>
        <v>247500</v>
      </c>
      <c r="I13" s="31">
        <f t="shared" si="2"/>
        <v>742500</v>
      </c>
      <c r="J13" s="4"/>
    </row>
    <row r="14" spans="1:10" s="23" customFormat="1" ht="18.95" customHeight="1">
      <c r="A14" s="26"/>
      <c r="B14" s="47" t="s">
        <v>148</v>
      </c>
      <c r="C14" s="4">
        <v>354</v>
      </c>
      <c r="D14" s="26" t="s">
        <v>8</v>
      </c>
      <c r="E14" s="37">
        <v>320</v>
      </c>
      <c r="F14" s="31">
        <f t="shared" si="0"/>
        <v>113280</v>
      </c>
      <c r="G14" s="37">
        <v>150</v>
      </c>
      <c r="H14" s="31">
        <f t="shared" si="1"/>
        <v>53100</v>
      </c>
      <c r="I14" s="31">
        <f t="shared" si="2"/>
        <v>166380</v>
      </c>
      <c r="J14" s="4"/>
    </row>
    <row r="15" spans="1:10" s="23" customFormat="1" ht="18.95" customHeight="1">
      <c r="A15" s="26"/>
      <c r="B15" s="47" t="s">
        <v>149</v>
      </c>
      <c r="C15" s="4">
        <v>267</v>
      </c>
      <c r="D15" s="26" t="s">
        <v>8</v>
      </c>
      <c r="E15" s="37">
        <v>210</v>
      </c>
      <c r="F15" s="31">
        <f t="shared" si="0"/>
        <v>56070</v>
      </c>
      <c r="G15" s="37">
        <v>150</v>
      </c>
      <c r="H15" s="31">
        <f t="shared" si="1"/>
        <v>40050</v>
      </c>
      <c r="I15" s="31">
        <f t="shared" si="2"/>
        <v>96120</v>
      </c>
      <c r="J15" s="4"/>
    </row>
    <row r="16" spans="1:10" s="23" customFormat="1" ht="18.95" customHeight="1">
      <c r="A16" s="26"/>
      <c r="B16" s="47" t="s">
        <v>318</v>
      </c>
      <c r="C16" s="4">
        <v>510</v>
      </c>
      <c r="D16" s="26" t="s">
        <v>8</v>
      </c>
      <c r="E16" s="37">
        <v>210</v>
      </c>
      <c r="F16" s="31">
        <f t="shared" si="0"/>
        <v>107100</v>
      </c>
      <c r="G16" s="37">
        <v>150</v>
      </c>
      <c r="H16" s="31">
        <f t="shared" si="1"/>
        <v>76500</v>
      </c>
      <c r="I16" s="31">
        <f t="shared" si="2"/>
        <v>183600</v>
      </c>
      <c r="J16" s="4"/>
    </row>
    <row r="17" spans="1:10" s="23" customFormat="1" ht="18.95" customHeight="1">
      <c r="A17" s="26"/>
      <c r="B17" s="47" t="s">
        <v>150</v>
      </c>
      <c r="C17" s="4">
        <v>225</v>
      </c>
      <c r="D17" s="26" t="s">
        <v>8</v>
      </c>
      <c r="E17" s="37">
        <v>185</v>
      </c>
      <c r="F17" s="31">
        <f t="shared" si="0"/>
        <v>41625</v>
      </c>
      <c r="G17" s="37">
        <v>100</v>
      </c>
      <c r="H17" s="31">
        <f t="shared" si="1"/>
        <v>22500</v>
      </c>
      <c r="I17" s="31">
        <f t="shared" si="2"/>
        <v>64125</v>
      </c>
      <c r="J17" s="4"/>
    </row>
    <row r="18" spans="1:10" s="23" customFormat="1" ht="18.95" customHeight="1">
      <c r="A18" s="25"/>
      <c r="B18" s="38" t="s">
        <v>107</v>
      </c>
      <c r="C18" s="27">
        <v>900</v>
      </c>
      <c r="D18" s="29" t="s">
        <v>9</v>
      </c>
      <c r="E18" s="48">
        <v>280</v>
      </c>
      <c r="F18" s="14">
        <f t="shared" si="0"/>
        <v>252000</v>
      </c>
      <c r="G18" s="48">
        <v>120</v>
      </c>
      <c r="H18" s="14">
        <f t="shared" si="1"/>
        <v>108000</v>
      </c>
      <c r="I18" s="14">
        <f t="shared" si="2"/>
        <v>360000</v>
      </c>
      <c r="J18" s="133"/>
    </row>
    <row r="19" spans="1:10" s="23" customFormat="1" ht="18.95" customHeight="1">
      <c r="A19" s="25"/>
      <c r="B19" s="38" t="s">
        <v>319</v>
      </c>
      <c r="C19" s="27">
        <v>16</v>
      </c>
      <c r="D19" s="29" t="s">
        <v>9</v>
      </c>
      <c r="E19" s="48">
        <v>285</v>
      </c>
      <c r="F19" s="14">
        <f t="shared" si="0"/>
        <v>4560</v>
      </c>
      <c r="G19" s="48">
        <v>120</v>
      </c>
      <c r="H19" s="14">
        <f t="shared" si="1"/>
        <v>1920</v>
      </c>
      <c r="I19" s="14">
        <f t="shared" si="2"/>
        <v>6480</v>
      </c>
      <c r="J19" s="133"/>
    </row>
    <row r="20" spans="1:10" s="23" customFormat="1" ht="18.95" customHeight="1">
      <c r="A20" s="41"/>
      <c r="B20" s="47" t="s">
        <v>316</v>
      </c>
      <c r="C20" s="4">
        <v>61.2</v>
      </c>
      <c r="D20" s="26" t="s">
        <v>10</v>
      </c>
      <c r="E20" s="37">
        <v>1800</v>
      </c>
      <c r="F20" s="31">
        <f t="shared" si="0"/>
        <v>110160</v>
      </c>
      <c r="G20" s="37">
        <v>150</v>
      </c>
      <c r="H20" s="31">
        <f t="shared" si="1"/>
        <v>9180</v>
      </c>
      <c r="I20" s="31">
        <f t="shared" si="2"/>
        <v>119340</v>
      </c>
      <c r="J20" s="4"/>
    </row>
    <row r="21" spans="1:10" s="23" customFormat="1" ht="18.95" customHeight="1">
      <c r="A21" s="41"/>
      <c r="B21" s="47" t="s">
        <v>317</v>
      </c>
      <c r="C21" s="4">
        <v>61.2</v>
      </c>
      <c r="D21" s="26" t="s">
        <v>10</v>
      </c>
      <c r="E21" s="37">
        <v>320</v>
      </c>
      <c r="F21" s="31">
        <f t="shared" si="0"/>
        <v>19584</v>
      </c>
      <c r="G21" s="37">
        <v>60</v>
      </c>
      <c r="H21" s="31">
        <f t="shared" si="1"/>
        <v>3672</v>
      </c>
      <c r="I21" s="31">
        <f t="shared" si="2"/>
        <v>23256</v>
      </c>
      <c r="J21" s="4"/>
    </row>
    <row r="22" spans="1:10" s="23" customFormat="1" ht="18.95" customHeight="1">
      <c r="A22" s="41"/>
      <c r="B22" s="47" t="s">
        <v>151</v>
      </c>
      <c r="C22" s="4">
        <v>11</v>
      </c>
      <c r="D22" s="4" t="s">
        <v>8</v>
      </c>
      <c r="E22" s="37">
        <v>5500</v>
      </c>
      <c r="F22" s="31">
        <f t="shared" si="0"/>
        <v>60500</v>
      </c>
      <c r="G22" s="37">
        <v>300</v>
      </c>
      <c r="H22" s="31">
        <f t="shared" si="1"/>
        <v>3300</v>
      </c>
      <c r="I22" s="31">
        <f t="shared" si="2"/>
        <v>63800</v>
      </c>
      <c r="J22" s="4"/>
    </row>
    <row r="23" spans="1:10" s="23" customFormat="1" ht="18.95" customHeight="1">
      <c r="A23" s="41"/>
      <c r="B23" s="47" t="s">
        <v>152</v>
      </c>
      <c r="C23" s="4">
        <v>1</v>
      </c>
      <c r="D23" s="4" t="s">
        <v>40</v>
      </c>
      <c r="E23" s="37">
        <v>850000</v>
      </c>
      <c r="F23" s="31">
        <f t="shared" si="0"/>
        <v>850000</v>
      </c>
      <c r="G23" s="37">
        <v>300000</v>
      </c>
      <c r="H23" s="31">
        <f t="shared" si="1"/>
        <v>300000</v>
      </c>
      <c r="I23" s="31">
        <f t="shared" si="2"/>
        <v>1150000</v>
      </c>
      <c r="J23" s="4"/>
    </row>
    <row r="24" spans="1:10" s="23" customFormat="1" ht="18.95" customHeight="1">
      <c r="A24" s="25" t="s">
        <v>297</v>
      </c>
      <c r="B24" s="179" t="s">
        <v>153</v>
      </c>
      <c r="C24" s="27"/>
      <c r="D24" s="27"/>
      <c r="E24" s="48"/>
      <c r="F24" s="14">
        <f t="shared" si="0"/>
        <v>0</v>
      </c>
      <c r="G24" s="48"/>
      <c r="H24" s="14">
        <f t="shared" si="1"/>
        <v>0</v>
      </c>
      <c r="I24" s="14">
        <f t="shared" si="2"/>
        <v>0</v>
      </c>
      <c r="J24" s="133"/>
    </row>
    <row r="25" spans="1:10" s="23" customFormat="1" ht="18.95" customHeight="1">
      <c r="A25" s="25"/>
      <c r="B25" s="180" t="s">
        <v>305</v>
      </c>
      <c r="C25" s="27">
        <v>4</v>
      </c>
      <c r="D25" s="27" t="s">
        <v>154</v>
      </c>
      <c r="E25" s="48">
        <v>15000</v>
      </c>
      <c r="F25" s="14">
        <f t="shared" si="0"/>
        <v>60000</v>
      </c>
      <c r="G25" s="48">
        <v>1500</v>
      </c>
      <c r="H25" s="14">
        <f t="shared" si="1"/>
        <v>6000</v>
      </c>
      <c r="I25" s="14">
        <f t="shared" si="2"/>
        <v>66000</v>
      </c>
      <c r="J25" s="133"/>
    </row>
    <row r="26" spans="1:10" s="23" customFormat="1" ht="18.95" customHeight="1">
      <c r="A26" s="25"/>
      <c r="B26" s="180" t="s">
        <v>155</v>
      </c>
      <c r="C26" s="29">
        <v>2935</v>
      </c>
      <c r="D26" s="29" t="s">
        <v>8</v>
      </c>
      <c r="E26" s="179">
        <v>30</v>
      </c>
      <c r="F26" s="14">
        <f t="shared" si="0"/>
        <v>88050</v>
      </c>
      <c r="G26" s="179">
        <v>25</v>
      </c>
      <c r="H26" s="14">
        <f t="shared" si="1"/>
        <v>73375</v>
      </c>
      <c r="I26" s="14">
        <f t="shared" si="2"/>
        <v>161425</v>
      </c>
      <c r="J26" s="133"/>
    </row>
    <row r="27" spans="1:10" s="23" customFormat="1" ht="18.95" customHeight="1">
      <c r="A27" s="26"/>
      <c r="B27" s="181" t="s">
        <v>306</v>
      </c>
      <c r="C27" s="26">
        <v>1280</v>
      </c>
      <c r="D27" s="26" t="s">
        <v>154</v>
      </c>
      <c r="E27" s="31">
        <v>15</v>
      </c>
      <c r="F27" s="31">
        <f t="shared" si="0"/>
        <v>19200</v>
      </c>
      <c r="G27" s="31">
        <v>20</v>
      </c>
      <c r="H27" s="31">
        <f t="shared" si="1"/>
        <v>25600</v>
      </c>
      <c r="I27" s="31">
        <f t="shared" si="2"/>
        <v>44800</v>
      </c>
      <c r="J27" s="133"/>
    </row>
    <row r="28" spans="1:10" s="23" customFormat="1" ht="18.95" customHeight="1">
      <c r="A28" s="26"/>
      <c r="B28" s="181" t="s">
        <v>314</v>
      </c>
      <c r="C28" s="26">
        <v>640</v>
      </c>
      <c r="D28" s="26" t="s">
        <v>154</v>
      </c>
      <c r="E28" s="31">
        <v>50</v>
      </c>
      <c r="F28" s="31">
        <f t="shared" si="0"/>
        <v>32000</v>
      </c>
      <c r="G28" s="31">
        <v>20</v>
      </c>
      <c r="H28" s="31">
        <f t="shared" si="1"/>
        <v>12800</v>
      </c>
      <c r="I28" s="31">
        <f t="shared" si="2"/>
        <v>44800</v>
      </c>
      <c r="J28" s="4" t="s">
        <v>156</v>
      </c>
    </row>
    <row r="29" spans="1:10" s="23" customFormat="1" ht="18.95" customHeight="1">
      <c r="A29" s="26"/>
      <c r="B29" s="181" t="s">
        <v>307</v>
      </c>
      <c r="C29" s="26">
        <v>1136</v>
      </c>
      <c r="D29" s="26" t="s">
        <v>154</v>
      </c>
      <c r="E29" s="31">
        <v>50</v>
      </c>
      <c r="F29" s="31">
        <f t="shared" si="0"/>
        <v>56800</v>
      </c>
      <c r="G29" s="31">
        <v>20</v>
      </c>
      <c r="H29" s="31">
        <f t="shared" si="1"/>
        <v>22720</v>
      </c>
      <c r="I29" s="31">
        <f t="shared" si="2"/>
        <v>79520</v>
      </c>
      <c r="J29" s="4"/>
    </row>
    <row r="30" spans="1:10" s="23" customFormat="1" ht="18.95" customHeight="1">
      <c r="A30" s="26"/>
      <c r="B30" s="181" t="s">
        <v>313</v>
      </c>
      <c r="C30" s="26">
        <v>340</v>
      </c>
      <c r="D30" s="26" t="s">
        <v>154</v>
      </c>
      <c r="E30" s="31">
        <v>60</v>
      </c>
      <c r="F30" s="31">
        <f t="shared" si="0"/>
        <v>20400</v>
      </c>
      <c r="G30" s="31">
        <v>20</v>
      </c>
      <c r="H30" s="31">
        <f t="shared" si="1"/>
        <v>6800</v>
      </c>
      <c r="I30" s="31">
        <f t="shared" si="2"/>
        <v>27200</v>
      </c>
      <c r="J30" s="4"/>
    </row>
    <row r="31" spans="1:10" s="23" customFormat="1" ht="18.95" customHeight="1">
      <c r="A31" s="26"/>
      <c r="B31" s="181" t="s">
        <v>312</v>
      </c>
      <c r="C31" s="26">
        <v>432</v>
      </c>
      <c r="D31" s="26" t="s">
        <v>154</v>
      </c>
      <c r="E31" s="31">
        <v>50</v>
      </c>
      <c r="F31" s="31">
        <f t="shared" si="0"/>
        <v>21600</v>
      </c>
      <c r="G31" s="31">
        <v>20</v>
      </c>
      <c r="H31" s="31">
        <f t="shared" si="1"/>
        <v>8640</v>
      </c>
      <c r="I31" s="31">
        <f t="shared" si="2"/>
        <v>30240</v>
      </c>
      <c r="J31" s="4" t="s">
        <v>156</v>
      </c>
    </row>
    <row r="32" spans="1:10" s="23" customFormat="1" ht="18.95" customHeight="1">
      <c r="A32" s="26"/>
      <c r="B32" s="181" t="s">
        <v>311</v>
      </c>
      <c r="C32" s="26">
        <v>160</v>
      </c>
      <c r="D32" s="26" t="s">
        <v>154</v>
      </c>
      <c r="E32" s="31">
        <v>25</v>
      </c>
      <c r="F32" s="31">
        <f t="shared" si="0"/>
        <v>4000</v>
      </c>
      <c r="G32" s="31">
        <v>5</v>
      </c>
      <c r="H32" s="31">
        <f t="shared" si="1"/>
        <v>800</v>
      </c>
      <c r="I32" s="31">
        <f t="shared" si="2"/>
        <v>4800</v>
      </c>
      <c r="J32" s="4"/>
    </row>
    <row r="33" spans="1:10" s="23" customFormat="1" ht="18.95" customHeight="1">
      <c r="A33" s="26"/>
      <c r="B33" s="181" t="s">
        <v>310</v>
      </c>
      <c r="C33" s="26">
        <v>1184</v>
      </c>
      <c r="D33" s="26" t="s">
        <v>154</v>
      </c>
      <c r="E33" s="31">
        <v>15</v>
      </c>
      <c r="F33" s="31">
        <f t="shared" si="0"/>
        <v>17760</v>
      </c>
      <c r="G33" s="31">
        <v>20</v>
      </c>
      <c r="H33" s="31">
        <f t="shared" si="1"/>
        <v>23680</v>
      </c>
      <c r="I33" s="31">
        <f t="shared" si="2"/>
        <v>41440</v>
      </c>
      <c r="J33" s="4"/>
    </row>
    <row r="34" spans="1:10" s="23" customFormat="1" ht="18.95" customHeight="1">
      <c r="A34" s="25"/>
      <c r="B34" s="180" t="s">
        <v>309</v>
      </c>
      <c r="C34" s="29">
        <v>1184</v>
      </c>
      <c r="D34" s="29" t="s">
        <v>154</v>
      </c>
      <c r="E34" s="179">
        <v>15</v>
      </c>
      <c r="F34" s="14">
        <f t="shared" si="0"/>
        <v>17760</v>
      </c>
      <c r="G34" s="179">
        <v>20</v>
      </c>
      <c r="H34" s="14">
        <f t="shared" si="1"/>
        <v>23680</v>
      </c>
      <c r="I34" s="14">
        <f t="shared" si="2"/>
        <v>41440</v>
      </c>
      <c r="J34" s="133"/>
    </row>
    <row r="35" spans="1:10" s="23" customFormat="1" ht="18.95" customHeight="1">
      <c r="A35" s="25"/>
      <c r="B35" s="180" t="s">
        <v>315</v>
      </c>
      <c r="C35" s="29">
        <v>560</v>
      </c>
      <c r="D35" s="29" t="s">
        <v>154</v>
      </c>
      <c r="E35" s="179">
        <v>35</v>
      </c>
      <c r="F35" s="14">
        <f t="shared" si="0"/>
        <v>19600</v>
      </c>
      <c r="G35" s="179">
        <v>20</v>
      </c>
      <c r="H35" s="14">
        <f t="shared" si="1"/>
        <v>11200</v>
      </c>
      <c r="I35" s="14">
        <f t="shared" si="2"/>
        <v>30800</v>
      </c>
      <c r="J35" s="133"/>
    </row>
    <row r="36" spans="1:10" s="23" customFormat="1" ht="18.95" customHeight="1">
      <c r="A36" s="25"/>
      <c r="B36" s="180" t="s">
        <v>308</v>
      </c>
      <c r="C36" s="29">
        <v>20</v>
      </c>
      <c r="D36" s="29" t="s">
        <v>10</v>
      </c>
      <c r="E36" s="179">
        <v>250</v>
      </c>
      <c r="F36" s="14">
        <f t="shared" si="0"/>
        <v>5000</v>
      </c>
      <c r="G36" s="179">
        <v>150</v>
      </c>
      <c r="H36" s="14">
        <f t="shared" si="1"/>
        <v>3000</v>
      </c>
      <c r="I36" s="14">
        <f t="shared" si="2"/>
        <v>8000</v>
      </c>
      <c r="J36" s="133"/>
    </row>
    <row r="37" spans="1:10" s="23" customFormat="1" ht="18.75" customHeight="1">
      <c r="A37" s="25"/>
      <c r="B37" s="180" t="s">
        <v>157</v>
      </c>
      <c r="C37" s="29">
        <v>12</v>
      </c>
      <c r="D37" s="29" t="s">
        <v>40</v>
      </c>
      <c r="E37" s="179">
        <v>30</v>
      </c>
      <c r="F37" s="14">
        <f t="shared" si="0"/>
        <v>360</v>
      </c>
      <c r="G37" s="179">
        <v>30</v>
      </c>
      <c r="H37" s="14">
        <f t="shared" si="1"/>
        <v>360</v>
      </c>
      <c r="I37" s="14">
        <f t="shared" si="2"/>
        <v>720</v>
      </c>
      <c r="J37" s="133"/>
    </row>
    <row r="38" spans="1:10" s="23" customFormat="1" ht="18.75" customHeight="1">
      <c r="A38" s="25" t="s">
        <v>400</v>
      </c>
      <c r="B38" s="200" t="s">
        <v>401</v>
      </c>
      <c r="C38" s="29"/>
      <c r="D38" s="29"/>
      <c r="E38" s="48"/>
      <c r="F38" s="14">
        <f t="shared" si="0"/>
        <v>0</v>
      </c>
      <c r="G38" s="179"/>
      <c r="H38" s="14">
        <f t="shared" si="1"/>
        <v>0</v>
      </c>
      <c r="I38" s="14">
        <f t="shared" si="2"/>
        <v>0</v>
      </c>
      <c r="J38" s="133"/>
    </row>
    <row r="39" spans="1:10" s="23" customFormat="1" ht="18.75" customHeight="1">
      <c r="A39" s="25"/>
      <c r="B39" s="180" t="s">
        <v>402</v>
      </c>
      <c r="C39" s="29">
        <v>6</v>
      </c>
      <c r="D39" s="29" t="s">
        <v>154</v>
      </c>
      <c r="E39" s="179">
        <v>6800</v>
      </c>
      <c r="F39" s="14">
        <f t="shared" si="0"/>
        <v>40800</v>
      </c>
      <c r="G39" s="179">
        <v>950</v>
      </c>
      <c r="H39" s="14">
        <f t="shared" si="1"/>
        <v>5700</v>
      </c>
      <c r="I39" s="14">
        <f t="shared" si="2"/>
        <v>46500</v>
      </c>
      <c r="J39" s="25"/>
    </row>
    <row r="40" spans="1:10" s="23" customFormat="1" ht="18.75" customHeight="1">
      <c r="A40" s="25"/>
      <c r="B40" s="197" t="s">
        <v>403</v>
      </c>
      <c r="C40" s="29">
        <v>6</v>
      </c>
      <c r="D40" s="29" t="s">
        <v>154</v>
      </c>
      <c r="E40" s="179">
        <v>0</v>
      </c>
      <c r="F40" s="14">
        <f t="shared" si="0"/>
        <v>0</v>
      </c>
      <c r="G40" s="179">
        <v>200</v>
      </c>
      <c r="H40" s="14">
        <f t="shared" si="1"/>
        <v>1200</v>
      </c>
      <c r="I40" s="14">
        <f t="shared" si="2"/>
        <v>1200</v>
      </c>
      <c r="J40" s="25"/>
    </row>
    <row r="41" spans="1:10" s="23" customFormat="1" ht="18.75" customHeight="1">
      <c r="A41" s="25"/>
      <c r="B41" s="183" t="s">
        <v>341</v>
      </c>
      <c r="C41" s="29">
        <v>24</v>
      </c>
      <c r="D41" s="29" t="s">
        <v>10</v>
      </c>
      <c r="E41" s="14">
        <v>1800</v>
      </c>
      <c r="F41" s="14">
        <f>E41*C41</f>
        <v>43200</v>
      </c>
      <c r="G41" s="14">
        <v>300</v>
      </c>
      <c r="H41" s="14">
        <f>G41*C41</f>
        <v>7200</v>
      </c>
      <c r="I41" s="14">
        <f>H41+F41</f>
        <v>50400</v>
      </c>
      <c r="J41" s="14"/>
    </row>
    <row r="42" spans="1:10" s="23" customFormat="1" ht="18.75" customHeight="1">
      <c r="A42" s="25"/>
      <c r="B42" s="197" t="s">
        <v>396</v>
      </c>
      <c r="C42" s="29">
        <v>127</v>
      </c>
      <c r="D42" s="29" t="s">
        <v>43</v>
      </c>
      <c r="E42" s="179">
        <v>21</v>
      </c>
      <c r="F42" s="14">
        <f t="shared" si="0"/>
        <v>2667</v>
      </c>
      <c r="G42" s="179">
        <v>5</v>
      </c>
      <c r="H42" s="14">
        <f t="shared" si="1"/>
        <v>635</v>
      </c>
      <c r="I42" s="14">
        <f t="shared" si="2"/>
        <v>3302</v>
      </c>
      <c r="J42" s="25"/>
    </row>
    <row r="43" spans="1:10" s="23" customFormat="1" ht="18.75" customHeight="1">
      <c r="A43" s="25"/>
      <c r="B43" s="197" t="s">
        <v>397</v>
      </c>
      <c r="C43" s="29">
        <v>144</v>
      </c>
      <c r="D43" s="29" t="s">
        <v>43</v>
      </c>
      <c r="E43" s="179">
        <v>23</v>
      </c>
      <c r="F43" s="14">
        <f t="shared" si="0"/>
        <v>3312</v>
      </c>
      <c r="G43" s="179">
        <v>5</v>
      </c>
      <c r="H43" s="14">
        <f t="shared" si="1"/>
        <v>720</v>
      </c>
      <c r="I43" s="14">
        <f t="shared" si="2"/>
        <v>4032</v>
      </c>
      <c r="J43" s="25"/>
    </row>
    <row r="44" spans="1:10" s="23" customFormat="1" ht="18.75" customHeight="1">
      <c r="A44" s="25"/>
      <c r="B44" s="198" t="s">
        <v>46</v>
      </c>
      <c r="C44" s="29">
        <v>23</v>
      </c>
      <c r="D44" s="29" t="s">
        <v>43</v>
      </c>
      <c r="E44" s="179">
        <v>35</v>
      </c>
      <c r="F44" s="14">
        <f t="shared" si="0"/>
        <v>805</v>
      </c>
      <c r="G44" s="179">
        <v>0</v>
      </c>
      <c r="H44" s="14">
        <f t="shared" si="1"/>
        <v>0</v>
      </c>
      <c r="I44" s="14">
        <f t="shared" si="2"/>
        <v>805</v>
      </c>
      <c r="J44" s="25"/>
    </row>
    <row r="45" spans="1:10" s="23" customFormat="1" ht="18.75" customHeight="1">
      <c r="A45" s="25"/>
      <c r="B45" s="198" t="s">
        <v>398</v>
      </c>
      <c r="C45" s="29">
        <v>3</v>
      </c>
      <c r="D45" s="29" t="s">
        <v>168</v>
      </c>
      <c r="E45" s="179">
        <v>250</v>
      </c>
      <c r="F45" s="14">
        <f t="shared" si="0"/>
        <v>750</v>
      </c>
      <c r="G45" s="179">
        <v>100</v>
      </c>
      <c r="H45" s="14">
        <f t="shared" si="1"/>
        <v>300</v>
      </c>
      <c r="I45" s="14">
        <f t="shared" si="2"/>
        <v>1050</v>
      </c>
      <c r="J45" s="25"/>
    </row>
    <row r="46" spans="1:10" s="23" customFormat="1" ht="18.75" customHeight="1">
      <c r="A46" s="25"/>
      <c r="B46" s="43" t="s">
        <v>53</v>
      </c>
      <c r="C46" s="31">
        <v>6</v>
      </c>
      <c r="D46" s="26" t="s">
        <v>10</v>
      </c>
      <c r="E46" s="26">
        <v>320</v>
      </c>
      <c r="F46" s="31">
        <f>E46*C46</f>
        <v>1920</v>
      </c>
      <c r="G46" s="31">
        <v>50</v>
      </c>
      <c r="H46" s="31">
        <f>G46*C46</f>
        <v>300</v>
      </c>
      <c r="I46" s="14">
        <f t="shared" si="2"/>
        <v>2220</v>
      </c>
      <c r="J46" s="25"/>
    </row>
    <row r="47" spans="1:10" s="23" customFormat="1" ht="18.75" customHeight="1">
      <c r="A47" s="25"/>
      <c r="B47" s="14" t="s">
        <v>70</v>
      </c>
      <c r="C47" s="133">
        <v>6</v>
      </c>
      <c r="D47" s="133" t="s">
        <v>10</v>
      </c>
      <c r="E47" s="13">
        <v>1700</v>
      </c>
      <c r="F47" s="13">
        <f>SUM(C47*E47)</f>
        <v>10200</v>
      </c>
      <c r="G47" s="13">
        <v>200</v>
      </c>
      <c r="H47" s="31">
        <f t="shared" ref="H47:H54" si="3">G47*C47</f>
        <v>1200</v>
      </c>
      <c r="I47" s="14">
        <f t="shared" si="2"/>
        <v>11400</v>
      </c>
      <c r="J47" s="133"/>
    </row>
    <row r="48" spans="1:10" s="23" customFormat="1" ht="18.75" customHeight="1">
      <c r="A48" s="25"/>
      <c r="B48" s="201" t="s">
        <v>184</v>
      </c>
      <c r="C48" s="29"/>
      <c r="D48" s="29"/>
      <c r="F48" s="14">
        <f t="shared" si="0"/>
        <v>0</v>
      </c>
      <c r="G48" s="179">
        <v>0</v>
      </c>
      <c r="H48" s="31">
        <f t="shared" si="3"/>
        <v>0</v>
      </c>
      <c r="I48" s="14">
        <f t="shared" si="2"/>
        <v>0</v>
      </c>
      <c r="J48" s="25"/>
    </row>
    <row r="49" spans="1:10" s="23" customFormat="1" ht="18.75" customHeight="1">
      <c r="A49" s="25"/>
      <c r="B49" s="199" t="s">
        <v>404</v>
      </c>
      <c r="C49" s="29">
        <v>52</v>
      </c>
      <c r="D49" s="29" t="s">
        <v>8</v>
      </c>
      <c r="E49" s="179">
        <v>58</v>
      </c>
      <c r="F49" s="14">
        <f t="shared" si="0"/>
        <v>3016</v>
      </c>
      <c r="G49" s="179">
        <v>100</v>
      </c>
      <c r="H49" s="31">
        <f t="shared" si="3"/>
        <v>5200</v>
      </c>
      <c r="I49" s="14">
        <f t="shared" si="2"/>
        <v>8216</v>
      </c>
      <c r="J49" s="25"/>
    </row>
    <row r="50" spans="1:10" s="23" customFormat="1" ht="18.75" customHeight="1">
      <c r="A50" s="25"/>
      <c r="B50" s="198" t="s">
        <v>405</v>
      </c>
      <c r="C50" s="29">
        <v>44</v>
      </c>
      <c r="D50" s="29" t="s">
        <v>8</v>
      </c>
      <c r="E50" s="179">
        <v>2500</v>
      </c>
      <c r="F50" s="14">
        <f t="shared" si="0"/>
        <v>110000</v>
      </c>
      <c r="G50" s="179">
        <v>198</v>
      </c>
      <c r="H50" s="31">
        <f t="shared" si="3"/>
        <v>8712</v>
      </c>
      <c r="I50" s="14">
        <f t="shared" si="2"/>
        <v>118712</v>
      </c>
      <c r="J50" s="25"/>
    </row>
    <row r="51" spans="1:10" s="23" customFormat="1" ht="18.75" customHeight="1">
      <c r="A51" s="25"/>
      <c r="B51" s="197" t="s">
        <v>406</v>
      </c>
      <c r="C51" s="29">
        <v>8</v>
      </c>
      <c r="D51" s="29" t="s">
        <v>8</v>
      </c>
      <c r="E51" s="179">
        <v>280</v>
      </c>
      <c r="F51" s="14">
        <f t="shared" si="0"/>
        <v>2240</v>
      </c>
      <c r="G51" s="179">
        <v>99</v>
      </c>
      <c r="H51" s="31">
        <f t="shared" si="3"/>
        <v>792</v>
      </c>
      <c r="I51" s="14">
        <f t="shared" si="2"/>
        <v>3032</v>
      </c>
      <c r="J51" s="25"/>
    </row>
    <row r="52" spans="1:10" s="23" customFormat="1" ht="18.75" customHeight="1">
      <c r="A52" s="25"/>
      <c r="B52" s="197" t="s">
        <v>407</v>
      </c>
      <c r="C52" s="29">
        <v>57</v>
      </c>
      <c r="D52" s="29" t="s">
        <v>8</v>
      </c>
      <c r="E52" s="179">
        <v>55</v>
      </c>
      <c r="F52" s="14">
        <f t="shared" si="0"/>
        <v>3135</v>
      </c>
      <c r="G52" s="179">
        <v>30</v>
      </c>
      <c r="H52" s="31">
        <f t="shared" si="3"/>
        <v>1710</v>
      </c>
      <c r="I52" s="14">
        <f t="shared" si="2"/>
        <v>4845</v>
      </c>
      <c r="J52" s="25"/>
    </row>
    <row r="53" spans="1:10" s="23" customFormat="1" ht="18.75" customHeight="1">
      <c r="A53" s="25"/>
      <c r="B53" s="197" t="s">
        <v>408</v>
      </c>
      <c r="C53" s="29">
        <v>1</v>
      </c>
      <c r="D53" s="29" t="s">
        <v>47</v>
      </c>
      <c r="E53" s="179">
        <v>80000</v>
      </c>
      <c r="F53" s="14">
        <f t="shared" si="0"/>
        <v>80000</v>
      </c>
      <c r="G53" s="179">
        <v>0</v>
      </c>
      <c r="H53" s="31">
        <f t="shared" si="3"/>
        <v>0</v>
      </c>
      <c r="I53" s="14">
        <f t="shared" si="2"/>
        <v>80000</v>
      </c>
      <c r="J53" s="25"/>
    </row>
    <row r="54" spans="1:10" s="23" customFormat="1" ht="18.75" customHeight="1">
      <c r="A54" s="25"/>
      <c r="B54" s="197" t="s">
        <v>399</v>
      </c>
      <c r="C54" s="29">
        <v>2126</v>
      </c>
      <c r="D54" s="29" t="s">
        <v>43</v>
      </c>
      <c r="E54" s="179">
        <v>29</v>
      </c>
      <c r="F54" s="14">
        <f t="shared" si="0"/>
        <v>61654</v>
      </c>
      <c r="G54" s="179">
        <v>8.5</v>
      </c>
      <c r="H54" s="31">
        <f t="shared" si="3"/>
        <v>18071</v>
      </c>
      <c r="I54" s="14">
        <f t="shared" si="2"/>
        <v>79725</v>
      </c>
      <c r="J54" s="25"/>
    </row>
    <row r="55" spans="1:10" s="23" customFormat="1" ht="18.95" customHeight="1">
      <c r="A55" s="25"/>
      <c r="B55" s="38"/>
      <c r="C55" s="29"/>
      <c r="D55" s="29"/>
      <c r="E55" s="48"/>
      <c r="F55" s="13"/>
      <c r="G55" s="179"/>
      <c r="H55" s="13"/>
      <c r="I55" s="13"/>
      <c r="J55" s="133"/>
    </row>
    <row r="56" spans="1:10" s="23" customFormat="1" ht="18.95" customHeight="1">
      <c r="A56" s="53"/>
      <c r="B56" s="49" t="s">
        <v>158</v>
      </c>
      <c r="C56" s="49"/>
      <c r="D56" s="49"/>
      <c r="E56" s="20"/>
      <c r="F56" s="20">
        <f>SUM(F10:F55)</f>
        <v>3207108</v>
      </c>
      <c r="G56" s="20"/>
      <c r="H56" s="20">
        <f>SUM(H10:H55)</f>
        <v>1250117</v>
      </c>
      <c r="I56" s="20">
        <f>SUM(I10:I55)</f>
        <v>4457225</v>
      </c>
      <c r="J56" s="49"/>
    </row>
    <row r="57" spans="1:10" s="92" customFormat="1" ht="18.95" customHeight="1">
      <c r="A57" s="58">
        <v>2</v>
      </c>
      <c r="B57" s="58" t="s">
        <v>283</v>
      </c>
      <c r="C57" s="58"/>
      <c r="D57" s="58"/>
      <c r="E57" s="58"/>
      <c r="F57" s="58"/>
      <c r="G57" s="58"/>
      <c r="H57" s="58"/>
      <c r="I57" s="58"/>
      <c r="J57" s="58"/>
    </row>
    <row r="58" spans="1:10" s="92" customFormat="1" ht="18.95" customHeight="1">
      <c r="A58" s="100">
        <v>2.1</v>
      </c>
      <c r="B58" s="182" t="s">
        <v>284</v>
      </c>
      <c r="C58" s="133"/>
      <c r="D58" s="133"/>
      <c r="E58" s="13"/>
      <c r="F58" s="14"/>
      <c r="G58" s="13"/>
      <c r="H58" s="14"/>
      <c r="I58" s="14"/>
      <c r="J58" s="133"/>
    </row>
    <row r="59" spans="1:10" s="92" customFormat="1" ht="18.95" customHeight="1">
      <c r="A59" s="25"/>
      <c r="B59" s="183" t="s">
        <v>369</v>
      </c>
      <c r="C59" s="25">
        <v>2800</v>
      </c>
      <c r="D59" s="25" t="s">
        <v>10</v>
      </c>
      <c r="E59" s="14">
        <v>400</v>
      </c>
      <c r="F59" s="14">
        <f>E59*C59</f>
        <v>1120000</v>
      </c>
      <c r="G59" s="14">
        <v>50</v>
      </c>
      <c r="H59" s="14">
        <f>G59*C59</f>
        <v>140000</v>
      </c>
      <c r="I59" s="14">
        <f>H59+F59</f>
        <v>1260000</v>
      </c>
      <c r="J59" s="14"/>
    </row>
    <row r="60" spans="1:10" s="92" customFormat="1" ht="18.95" customHeight="1">
      <c r="A60" s="25"/>
      <c r="B60" s="183" t="s">
        <v>162</v>
      </c>
      <c r="C60" s="25">
        <v>110</v>
      </c>
      <c r="D60" s="25" t="s">
        <v>10</v>
      </c>
      <c r="E60" s="14">
        <v>320</v>
      </c>
      <c r="F60" s="14">
        <f>E60*C60</f>
        <v>35200</v>
      </c>
      <c r="G60" s="14">
        <v>50</v>
      </c>
      <c r="H60" s="14">
        <f>G60*C60</f>
        <v>5500</v>
      </c>
      <c r="I60" s="14">
        <f>H60+F60</f>
        <v>40700</v>
      </c>
      <c r="J60" s="14"/>
    </row>
    <row r="61" spans="1:10" s="92" customFormat="1" ht="18.95" customHeight="1">
      <c r="A61" s="25"/>
      <c r="B61" s="183" t="s">
        <v>341</v>
      </c>
      <c r="C61" s="25">
        <f>8000*0.15</f>
        <v>1200</v>
      </c>
      <c r="D61" s="25" t="s">
        <v>10</v>
      </c>
      <c r="E61" s="14">
        <v>1800</v>
      </c>
      <c r="F61" s="14">
        <f>E61*C61</f>
        <v>2160000</v>
      </c>
      <c r="G61" s="14">
        <v>300</v>
      </c>
      <c r="H61" s="14">
        <f>G61*C61</f>
        <v>360000</v>
      </c>
      <c r="I61" s="14">
        <f>H61+F61</f>
        <v>2520000</v>
      </c>
      <c r="J61" s="14"/>
    </row>
    <row r="62" spans="1:10" s="92" customFormat="1" ht="18.95" customHeight="1">
      <c r="A62" s="25"/>
      <c r="B62" s="42" t="s">
        <v>370</v>
      </c>
      <c r="C62" s="14"/>
      <c r="D62" s="26"/>
      <c r="E62" s="26"/>
      <c r="F62" s="31">
        <f>E62*C62</f>
        <v>0</v>
      </c>
      <c r="G62" s="14"/>
      <c r="H62" s="31">
        <f>G62*C62</f>
        <v>0</v>
      </c>
      <c r="I62" s="31">
        <f>H62+F62</f>
        <v>0</v>
      </c>
      <c r="J62" s="14"/>
    </row>
    <row r="63" spans="1:10" s="92" customFormat="1" ht="18.95" customHeight="1">
      <c r="A63" s="25"/>
      <c r="B63" s="42" t="s">
        <v>49</v>
      </c>
      <c r="C63" s="14">
        <v>8000</v>
      </c>
      <c r="D63" s="26" t="s">
        <v>8</v>
      </c>
      <c r="E63" s="26">
        <v>35</v>
      </c>
      <c r="F63" s="31">
        <f>E63*C63</f>
        <v>280000</v>
      </c>
      <c r="G63" s="14">
        <v>5</v>
      </c>
      <c r="H63" s="31">
        <f>G63*C63</f>
        <v>40000</v>
      </c>
      <c r="I63" s="31">
        <f>H63+F63</f>
        <v>320000</v>
      </c>
      <c r="J63" s="14"/>
    </row>
    <row r="64" spans="1:10" s="92" customFormat="1" ht="18.95" customHeight="1">
      <c r="A64" s="25"/>
      <c r="B64" s="42" t="s">
        <v>65</v>
      </c>
      <c r="C64" s="14"/>
      <c r="D64" s="26"/>
      <c r="E64" s="26"/>
      <c r="F64" s="31"/>
      <c r="G64" s="14"/>
      <c r="H64" s="31"/>
      <c r="I64" s="31"/>
      <c r="J64" s="14"/>
    </row>
    <row r="65" spans="1:10" s="92" customFormat="1" ht="18.95" customHeight="1">
      <c r="A65" s="25"/>
      <c r="B65" s="43" t="s">
        <v>45</v>
      </c>
      <c r="C65" s="31">
        <v>1230</v>
      </c>
      <c r="D65" s="26" t="s">
        <v>43</v>
      </c>
      <c r="E65" s="14">
        <v>22.5</v>
      </c>
      <c r="F65" s="31">
        <f t="shared" ref="F65:F70" si="4">E65*C65</f>
        <v>27675</v>
      </c>
      <c r="G65" s="14">
        <v>3</v>
      </c>
      <c r="H65" s="31">
        <f t="shared" ref="H65:H70" si="5">G65*C65</f>
        <v>3690</v>
      </c>
      <c r="I65" s="31">
        <f t="shared" ref="I65:I70" si="6">H65+F65</f>
        <v>31365</v>
      </c>
      <c r="J65" s="31"/>
    </row>
    <row r="66" spans="1:10" s="92" customFormat="1" ht="18.95" customHeight="1">
      <c r="A66" s="25"/>
      <c r="B66" s="43" t="s">
        <v>66</v>
      </c>
      <c r="C66" s="31">
        <v>2240</v>
      </c>
      <c r="D66" s="26" t="s">
        <v>43</v>
      </c>
      <c r="E66" s="14">
        <v>22.5</v>
      </c>
      <c r="F66" s="31">
        <f t="shared" si="4"/>
        <v>50400</v>
      </c>
      <c r="G66" s="14">
        <v>3</v>
      </c>
      <c r="H66" s="31">
        <f t="shared" si="5"/>
        <v>6720</v>
      </c>
      <c r="I66" s="31">
        <f t="shared" si="6"/>
        <v>57120</v>
      </c>
      <c r="J66" s="31"/>
    </row>
    <row r="67" spans="1:10" s="92" customFormat="1" ht="18.95" customHeight="1">
      <c r="A67" s="26"/>
      <c r="B67" s="42" t="s">
        <v>46</v>
      </c>
      <c r="C67" s="31">
        <v>505</v>
      </c>
      <c r="D67" s="26" t="s">
        <v>43</v>
      </c>
      <c r="E67" s="26">
        <v>35</v>
      </c>
      <c r="F67" s="31">
        <f t="shared" si="4"/>
        <v>17675</v>
      </c>
      <c r="G67" s="14">
        <v>0</v>
      </c>
      <c r="H67" s="31">
        <f t="shared" si="5"/>
        <v>0</v>
      </c>
      <c r="I67" s="31">
        <f t="shared" si="6"/>
        <v>17675</v>
      </c>
      <c r="J67" s="14"/>
    </row>
    <row r="68" spans="1:10" s="92" customFormat="1" ht="18.95" customHeight="1">
      <c r="A68" s="25"/>
      <c r="B68" s="183" t="s">
        <v>63</v>
      </c>
      <c r="C68" s="25">
        <v>800</v>
      </c>
      <c r="D68" s="26" t="s">
        <v>9</v>
      </c>
      <c r="E68" s="26">
        <v>150</v>
      </c>
      <c r="F68" s="31">
        <f t="shared" si="4"/>
        <v>120000</v>
      </c>
      <c r="G68" s="14">
        <v>120</v>
      </c>
      <c r="H68" s="31">
        <f t="shared" si="5"/>
        <v>96000</v>
      </c>
      <c r="I68" s="31">
        <f t="shared" si="6"/>
        <v>216000</v>
      </c>
      <c r="J68" s="14"/>
    </row>
    <row r="69" spans="1:10" s="92" customFormat="1" ht="18.95" customHeight="1">
      <c r="A69" s="25"/>
      <c r="B69" s="183" t="s">
        <v>371</v>
      </c>
      <c r="C69" s="26">
        <v>1</v>
      </c>
      <c r="D69" s="133" t="s">
        <v>47</v>
      </c>
      <c r="E69" s="37">
        <v>15000</v>
      </c>
      <c r="F69" s="13">
        <f t="shared" si="4"/>
        <v>15000</v>
      </c>
      <c r="G69" s="13">
        <v>0</v>
      </c>
      <c r="H69" s="13">
        <f t="shared" si="5"/>
        <v>0</v>
      </c>
      <c r="I69" s="13">
        <f t="shared" si="6"/>
        <v>15000</v>
      </c>
      <c r="J69" s="31"/>
    </row>
    <row r="70" spans="1:10" s="92" customFormat="1" ht="18.95" customHeight="1">
      <c r="A70" s="25"/>
      <c r="B70" s="183" t="s">
        <v>372</v>
      </c>
      <c r="C70" s="26">
        <v>1</v>
      </c>
      <c r="D70" s="133" t="s">
        <v>47</v>
      </c>
      <c r="E70" s="37">
        <v>9000</v>
      </c>
      <c r="F70" s="13">
        <f t="shared" si="4"/>
        <v>9000</v>
      </c>
      <c r="G70" s="13">
        <v>0</v>
      </c>
      <c r="H70" s="13">
        <f t="shared" si="5"/>
        <v>0</v>
      </c>
      <c r="I70" s="13">
        <f t="shared" si="6"/>
        <v>9000</v>
      </c>
      <c r="J70" s="4"/>
    </row>
    <row r="71" spans="1:10" s="92" customFormat="1" ht="18.95" customHeight="1">
      <c r="A71" s="25"/>
      <c r="B71" s="42"/>
      <c r="C71" s="14"/>
      <c r="D71" s="26"/>
      <c r="E71" s="26"/>
      <c r="F71" s="31"/>
      <c r="G71" s="14"/>
      <c r="H71" s="31"/>
      <c r="I71" s="31"/>
      <c r="J71" s="14"/>
    </row>
    <row r="72" spans="1:10" s="92" customFormat="1" ht="18.95" customHeight="1">
      <c r="A72" s="49"/>
      <c r="B72" s="49" t="s">
        <v>31</v>
      </c>
      <c r="C72" s="49"/>
      <c r="D72" s="53"/>
      <c r="E72" s="20"/>
      <c r="F72" s="20">
        <f>SUM(F59:F71)</f>
        <v>3834950</v>
      </c>
      <c r="G72" s="20"/>
      <c r="H72" s="20">
        <f>SUM(H59:H71)</f>
        <v>651910</v>
      </c>
      <c r="I72" s="20">
        <f>SUM(I59:I71)</f>
        <v>4486860</v>
      </c>
      <c r="J72" s="49"/>
    </row>
    <row r="73" spans="1:10" s="93" customFormat="1" ht="18.95" customHeight="1">
      <c r="A73" s="101">
        <v>2.2000000000000002</v>
      </c>
      <c r="B73" s="58" t="s">
        <v>286</v>
      </c>
      <c r="C73" s="56"/>
      <c r="D73" s="56"/>
      <c r="E73" s="18"/>
      <c r="F73" s="19"/>
      <c r="G73" s="19"/>
      <c r="H73" s="19"/>
      <c r="I73" s="19"/>
      <c r="J73" s="18"/>
    </row>
    <row r="74" spans="1:10" s="92" customFormat="1" ht="18.95" customHeight="1">
      <c r="A74" s="26"/>
      <c r="B74" s="181" t="s">
        <v>52</v>
      </c>
      <c r="C74" s="4"/>
      <c r="D74" s="4"/>
      <c r="E74" s="37"/>
      <c r="F74" s="37"/>
      <c r="G74" s="31"/>
      <c r="H74" s="37"/>
      <c r="I74" s="37"/>
      <c r="J74" s="4"/>
    </row>
    <row r="75" spans="1:10" s="92" customFormat="1" ht="18.95" customHeight="1">
      <c r="A75" s="26"/>
      <c r="B75" s="181" t="s">
        <v>93</v>
      </c>
      <c r="C75" s="26">
        <v>800</v>
      </c>
      <c r="D75" s="26" t="s">
        <v>9</v>
      </c>
      <c r="E75" s="26">
        <v>200</v>
      </c>
      <c r="F75" s="31">
        <f>E75*C75</f>
        <v>160000</v>
      </c>
      <c r="G75" s="31">
        <v>80</v>
      </c>
      <c r="H75" s="31">
        <f>G75*C75</f>
        <v>64000</v>
      </c>
      <c r="I75" s="31">
        <f>H75+F75</f>
        <v>224000</v>
      </c>
      <c r="J75" s="4"/>
    </row>
    <row r="76" spans="1:10" s="92" customFormat="1" ht="18.95" customHeight="1">
      <c r="A76" s="26"/>
      <c r="B76" s="43" t="s">
        <v>54</v>
      </c>
      <c r="C76" s="31">
        <v>4</v>
      </c>
      <c r="D76" s="26" t="s">
        <v>10</v>
      </c>
      <c r="E76" s="26">
        <v>1700</v>
      </c>
      <c r="F76" s="31">
        <f>E76*C76</f>
        <v>6800</v>
      </c>
      <c r="G76" s="31">
        <v>200</v>
      </c>
      <c r="H76" s="31">
        <f>G76*C76</f>
        <v>800</v>
      </c>
      <c r="I76" s="31">
        <f>H76+F76</f>
        <v>7600</v>
      </c>
      <c r="J76" s="4"/>
    </row>
    <row r="77" spans="1:10" s="92" customFormat="1" ht="18.95" customHeight="1">
      <c r="A77" s="26"/>
      <c r="B77" s="43" t="s">
        <v>53</v>
      </c>
      <c r="C77" s="31">
        <v>2</v>
      </c>
      <c r="D77" s="26" t="s">
        <v>10</v>
      </c>
      <c r="E77" s="26">
        <v>320</v>
      </c>
      <c r="F77" s="31">
        <f>E77*C77</f>
        <v>640</v>
      </c>
      <c r="G77" s="31">
        <v>50</v>
      </c>
      <c r="H77" s="31">
        <f>G77*C77</f>
        <v>100</v>
      </c>
      <c r="I77" s="31">
        <f>H77+F77</f>
        <v>740</v>
      </c>
      <c r="J77" s="4"/>
    </row>
    <row r="78" spans="1:10" s="92" customFormat="1" ht="18.95" customHeight="1">
      <c r="A78" s="26"/>
      <c r="B78" s="181" t="s">
        <v>109</v>
      </c>
      <c r="C78" s="4">
        <v>850</v>
      </c>
      <c r="D78" s="4" t="s">
        <v>8</v>
      </c>
      <c r="E78" s="37">
        <v>210</v>
      </c>
      <c r="F78" s="37">
        <f>E78*C78</f>
        <v>178500</v>
      </c>
      <c r="G78" s="31">
        <v>150</v>
      </c>
      <c r="H78" s="37">
        <f>G78*C78</f>
        <v>127500</v>
      </c>
      <c r="I78" s="37">
        <f>H78+F78</f>
        <v>306000</v>
      </c>
      <c r="J78" s="4"/>
    </row>
    <row r="79" spans="1:10" s="23" customFormat="1" ht="18.95" customHeight="1">
      <c r="A79" s="25"/>
      <c r="B79" s="180" t="s">
        <v>155</v>
      </c>
      <c r="C79" s="29">
        <v>700</v>
      </c>
      <c r="D79" s="29" t="s">
        <v>8</v>
      </c>
      <c r="E79" s="179">
        <v>30</v>
      </c>
      <c r="F79" s="14">
        <f>E79*C79</f>
        <v>21000</v>
      </c>
      <c r="G79" s="179">
        <v>25</v>
      </c>
      <c r="H79" s="14">
        <f>G79*C79</f>
        <v>17500</v>
      </c>
      <c r="I79" s="14">
        <f>H79+F79</f>
        <v>38500</v>
      </c>
      <c r="J79" s="133"/>
    </row>
    <row r="80" spans="1:10" s="92" customFormat="1" ht="18.95" customHeight="1">
      <c r="A80" s="49"/>
      <c r="B80" s="49" t="s">
        <v>31</v>
      </c>
      <c r="C80" s="49"/>
      <c r="D80" s="53"/>
      <c r="E80" s="20"/>
      <c r="F80" s="20">
        <f>SUM(F75:F79)</f>
        <v>366940</v>
      </c>
      <c r="G80" s="20"/>
      <c r="H80" s="20">
        <f>SUM(H74:H79)</f>
        <v>209900</v>
      </c>
      <c r="I80" s="20">
        <f>SUM(I75:I79)</f>
        <v>576840</v>
      </c>
      <c r="J80" s="49"/>
    </row>
    <row r="81" spans="1:10" s="92" customFormat="1" ht="18.95" customHeight="1">
      <c r="A81" s="101">
        <v>2.2999999999999998</v>
      </c>
      <c r="B81" s="58" t="s">
        <v>373</v>
      </c>
      <c r="C81" s="56"/>
      <c r="D81" s="56"/>
      <c r="E81" s="18"/>
      <c r="F81" s="19"/>
      <c r="G81" s="19"/>
      <c r="H81" s="19"/>
      <c r="I81" s="19"/>
      <c r="J81" s="18"/>
    </row>
    <row r="82" spans="1:10" s="92" customFormat="1" ht="18.95" customHeight="1">
      <c r="A82" s="25"/>
      <c r="B82" s="183" t="s">
        <v>56</v>
      </c>
      <c r="C82" s="133"/>
      <c r="D82" s="133"/>
      <c r="E82" s="13"/>
      <c r="F82" s="13"/>
      <c r="G82" s="14"/>
      <c r="H82" s="13"/>
      <c r="I82" s="13"/>
      <c r="J82" s="133"/>
    </row>
    <row r="83" spans="1:10" s="92" customFormat="1" ht="18.95" customHeight="1">
      <c r="A83" s="25"/>
      <c r="B83" s="181" t="s">
        <v>436</v>
      </c>
      <c r="C83" s="26">
        <v>350</v>
      </c>
      <c r="D83" s="26" t="s">
        <v>8</v>
      </c>
      <c r="E83" s="26">
        <v>280</v>
      </c>
      <c r="F83" s="31">
        <f>E83*C83</f>
        <v>98000</v>
      </c>
      <c r="G83" s="31">
        <v>50</v>
      </c>
      <c r="H83" s="31">
        <f>G83*C83</f>
        <v>17500</v>
      </c>
      <c r="I83" s="31">
        <f>H83+F83</f>
        <v>115500</v>
      </c>
      <c r="J83" s="26"/>
    </row>
    <row r="84" spans="1:10" s="92" customFormat="1" ht="18.95" customHeight="1">
      <c r="A84" s="25"/>
      <c r="B84" s="43" t="s">
        <v>57</v>
      </c>
      <c r="C84" s="31"/>
      <c r="D84" s="26"/>
      <c r="E84" s="26"/>
      <c r="F84" s="31"/>
      <c r="G84" s="31"/>
      <c r="H84" s="31"/>
      <c r="I84" s="31"/>
      <c r="J84" s="31"/>
    </row>
    <row r="85" spans="1:10" s="92" customFormat="1" ht="18.95" customHeight="1">
      <c r="A85" s="25"/>
      <c r="B85" s="183" t="s">
        <v>58</v>
      </c>
      <c r="C85" s="26">
        <v>200</v>
      </c>
      <c r="D85" s="25" t="s">
        <v>8</v>
      </c>
      <c r="E85" s="26">
        <v>60</v>
      </c>
      <c r="F85" s="31">
        <f>E85*C85</f>
        <v>12000</v>
      </c>
      <c r="G85" s="14">
        <v>50</v>
      </c>
      <c r="H85" s="31">
        <f>G85*C85</f>
        <v>10000</v>
      </c>
      <c r="I85" s="31">
        <f>H85+F85</f>
        <v>22000</v>
      </c>
      <c r="J85" s="26"/>
    </row>
    <row r="86" spans="1:10" s="92" customFormat="1" ht="18.95" customHeight="1">
      <c r="A86" s="25"/>
      <c r="B86" s="43" t="s">
        <v>67</v>
      </c>
      <c r="C86" s="31"/>
      <c r="D86" s="26"/>
      <c r="E86" s="26"/>
      <c r="F86" s="31"/>
      <c r="G86" s="31"/>
      <c r="H86" s="31"/>
      <c r="I86" s="31"/>
      <c r="J86" s="31"/>
    </row>
    <row r="87" spans="1:10" s="92" customFormat="1" ht="18.95" customHeight="1">
      <c r="A87" s="25"/>
      <c r="B87" s="183" t="s">
        <v>68</v>
      </c>
      <c r="C87" s="26">
        <v>50</v>
      </c>
      <c r="D87" s="25" t="s">
        <v>8</v>
      </c>
      <c r="E87" s="26">
        <v>250</v>
      </c>
      <c r="F87" s="31">
        <f>E87*C87</f>
        <v>12500</v>
      </c>
      <c r="G87" s="14">
        <v>50</v>
      </c>
      <c r="H87" s="31">
        <f>G87*C87</f>
        <v>2500</v>
      </c>
      <c r="I87" s="31">
        <f>H87+F87</f>
        <v>15000</v>
      </c>
      <c r="J87" s="26"/>
    </row>
    <row r="88" spans="1:10" s="92" customFormat="1" ht="18.95" customHeight="1">
      <c r="A88" s="132"/>
      <c r="B88" s="44"/>
      <c r="C88" s="45"/>
      <c r="D88" s="34"/>
      <c r="E88" s="45"/>
      <c r="F88" s="36"/>
      <c r="G88" s="45"/>
      <c r="H88" s="36"/>
      <c r="I88" s="36">
        <f>H88+F88</f>
        <v>0</v>
      </c>
      <c r="J88" s="5"/>
    </row>
    <row r="89" spans="1:10" s="92" customFormat="1" ht="18.95" customHeight="1">
      <c r="A89" s="49"/>
      <c r="B89" s="49" t="s">
        <v>31</v>
      </c>
      <c r="C89" s="49"/>
      <c r="D89" s="53"/>
      <c r="E89" s="20"/>
      <c r="F89" s="20">
        <f>SUM(F82:F88)</f>
        <v>122500</v>
      </c>
      <c r="G89" s="20"/>
      <c r="H89" s="20">
        <f>SUM(H82:H88)</f>
        <v>30000</v>
      </c>
      <c r="I89" s="20">
        <f>SUM(I82:I88)</f>
        <v>152500</v>
      </c>
      <c r="J89" s="49"/>
    </row>
    <row r="90" spans="1:10" s="92" customFormat="1" ht="18.95" customHeight="1">
      <c r="A90" s="101">
        <v>2.4</v>
      </c>
      <c r="B90" s="58" t="s">
        <v>374</v>
      </c>
      <c r="C90" s="58"/>
      <c r="D90" s="58"/>
      <c r="E90" s="58"/>
      <c r="F90" s="58"/>
      <c r="G90" s="58"/>
      <c r="H90" s="58"/>
      <c r="I90" s="58"/>
      <c r="J90" s="58"/>
    </row>
    <row r="91" spans="1:10" s="92" customFormat="1" ht="18.95" customHeight="1">
      <c r="A91" s="25"/>
      <c r="B91" s="182" t="s">
        <v>60</v>
      </c>
      <c r="C91" s="133"/>
      <c r="D91" s="133"/>
      <c r="E91" s="13"/>
      <c r="F91" s="13"/>
      <c r="G91" s="13"/>
      <c r="H91" s="14"/>
      <c r="I91" s="14"/>
      <c r="J91" s="133"/>
    </row>
    <row r="92" spans="1:10" s="92" customFormat="1" ht="18.95" customHeight="1">
      <c r="A92" s="25"/>
      <c r="B92" s="14" t="s">
        <v>69</v>
      </c>
      <c r="C92" s="133">
        <v>20</v>
      </c>
      <c r="D92" s="133" t="s">
        <v>10</v>
      </c>
      <c r="E92" s="13">
        <v>0</v>
      </c>
      <c r="F92" s="13">
        <f>SUM(C92*E92)</f>
        <v>0</v>
      </c>
      <c r="G92" s="13">
        <v>60</v>
      </c>
      <c r="H92" s="14">
        <f>SUM(C92*G92)</f>
        <v>1200</v>
      </c>
      <c r="I92" s="14">
        <f>SUM(F92+H92)</f>
        <v>1200</v>
      </c>
      <c r="J92" s="133"/>
    </row>
    <row r="93" spans="1:10" s="92" customFormat="1" ht="18.95" customHeight="1">
      <c r="A93" s="25"/>
      <c r="B93" s="14" t="s">
        <v>48</v>
      </c>
      <c r="C93" s="133">
        <v>10</v>
      </c>
      <c r="D93" s="133" t="s">
        <v>10</v>
      </c>
      <c r="E93" s="13">
        <v>320</v>
      </c>
      <c r="F93" s="13">
        <f>SUM(C93*E93)</f>
        <v>3200</v>
      </c>
      <c r="G93" s="13">
        <v>50</v>
      </c>
      <c r="H93" s="14">
        <f>SUM(C93*G93)</f>
        <v>500</v>
      </c>
      <c r="I93" s="14">
        <f>SUM(F93+H93)</f>
        <v>3700</v>
      </c>
      <c r="J93" s="133"/>
    </row>
    <row r="94" spans="1:10" s="92" customFormat="1" ht="18.95" customHeight="1">
      <c r="A94" s="25"/>
      <c r="B94" s="14" t="s">
        <v>70</v>
      </c>
      <c r="C94" s="133">
        <v>10</v>
      </c>
      <c r="D94" s="133" t="s">
        <v>10</v>
      </c>
      <c r="E94" s="13">
        <v>1700</v>
      </c>
      <c r="F94" s="13">
        <f>SUM(C94*E94)</f>
        <v>17000</v>
      </c>
      <c r="G94" s="13">
        <v>200</v>
      </c>
      <c r="H94" s="14">
        <f>SUM(C94*G94)</f>
        <v>2000</v>
      </c>
      <c r="I94" s="14">
        <f>SUM(F94+H94)</f>
        <v>19000</v>
      </c>
      <c r="J94" s="133"/>
    </row>
    <row r="95" spans="1:10" s="92" customFormat="1" ht="18.95" customHeight="1">
      <c r="A95" s="52"/>
      <c r="B95" s="14" t="s">
        <v>375</v>
      </c>
      <c r="C95" s="133">
        <v>800</v>
      </c>
      <c r="D95" s="133" t="s">
        <v>9</v>
      </c>
      <c r="E95" s="37">
        <v>1150</v>
      </c>
      <c r="F95" s="13">
        <f>E95*C95</f>
        <v>920000</v>
      </c>
      <c r="G95" s="13">
        <v>550</v>
      </c>
      <c r="H95" s="13">
        <f>G95*C95</f>
        <v>440000</v>
      </c>
      <c r="I95" s="13">
        <f>H95+F95</f>
        <v>1360000</v>
      </c>
      <c r="J95" s="133" t="s">
        <v>64</v>
      </c>
    </row>
    <row r="96" spans="1:10" s="92" customFormat="1" ht="18.95" customHeight="1">
      <c r="A96" s="52"/>
      <c r="B96" s="14" t="s">
        <v>112</v>
      </c>
      <c r="C96" s="133"/>
      <c r="D96" s="133"/>
      <c r="E96" s="13"/>
      <c r="F96" s="13"/>
      <c r="G96" s="13"/>
      <c r="H96" s="13"/>
      <c r="I96" s="13"/>
      <c r="J96" s="133"/>
    </row>
    <row r="97" spans="1:10" s="92" customFormat="1" ht="18.95" customHeight="1">
      <c r="A97" s="52"/>
      <c r="B97" s="14" t="s">
        <v>114</v>
      </c>
      <c r="C97" s="133">
        <v>12</v>
      </c>
      <c r="D97" s="133" t="s">
        <v>40</v>
      </c>
      <c r="E97" s="37">
        <v>8200</v>
      </c>
      <c r="F97" s="13">
        <f>E97*C97</f>
        <v>98400</v>
      </c>
      <c r="G97" s="13">
        <v>1500</v>
      </c>
      <c r="H97" s="13">
        <f>G97*C97</f>
        <v>18000</v>
      </c>
      <c r="I97" s="13">
        <f>H97+F97</f>
        <v>116400</v>
      </c>
      <c r="J97" s="133"/>
    </row>
    <row r="98" spans="1:10" s="92" customFormat="1" ht="18.95" customHeight="1">
      <c r="A98" s="52"/>
      <c r="B98" s="14" t="s">
        <v>61</v>
      </c>
      <c r="C98" s="133">
        <v>1</v>
      </c>
      <c r="D98" s="133" t="s">
        <v>47</v>
      </c>
      <c r="E98" s="13">
        <v>10000</v>
      </c>
      <c r="F98" s="13">
        <f>E98*C98</f>
        <v>10000</v>
      </c>
      <c r="G98" s="13">
        <v>1500</v>
      </c>
      <c r="H98" s="13">
        <f>G98*C98</f>
        <v>1500</v>
      </c>
      <c r="I98" s="13">
        <f>H98+F98</f>
        <v>11500</v>
      </c>
      <c r="J98" s="133"/>
    </row>
    <row r="99" spans="1:10" s="92" customFormat="1" ht="18.95" customHeight="1">
      <c r="A99" s="52"/>
      <c r="B99" s="14"/>
      <c r="C99" s="133"/>
      <c r="D99" s="133"/>
      <c r="E99" s="13"/>
      <c r="F99" s="13"/>
      <c r="G99" s="13"/>
      <c r="H99" s="13"/>
      <c r="I99" s="13"/>
      <c r="J99" s="133"/>
    </row>
    <row r="100" spans="1:10" s="92" customFormat="1" ht="18.95" customHeight="1">
      <c r="A100" s="49"/>
      <c r="B100" s="49" t="s">
        <v>31</v>
      </c>
      <c r="C100" s="49"/>
      <c r="D100" s="53"/>
      <c r="E100" s="20"/>
      <c r="F100" s="20">
        <f>SUM(F92:F98)</f>
        <v>1048600</v>
      </c>
      <c r="G100" s="20">
        <v>0</v>
      </c>
      <c r="H100" s="20">
        <f>SUM(H92:H98)</f>
        <v>463200</v>
      </c>
      <c r="I100" s="20">
        <f>SUM(I92:I98)</f>
        <v>1511800</v>
      </c>
      <c r="J100" s="49"/>
    </row>
    <row r="101" spans="1:10" s="92" customFormat="1" ht="18.95" customHeight="1">
      <c r="A101" s="101">
        <v>2.5</v>
      </c>
      <c r="B101" s="58" t="s">
        <v>376</v>
      </c>
      <c r="C101" s="58"/>
      <c r="D101" s="58"/>
      <c r="E101" s="58"/>
      <c r="F101" s="58"/>
      <c r="G101" s="58"/>
      <c r="H101" s="58"/>
      <c r="I101" s="58"/>
      <c r="J101" s="58"/>
    </row>
    <row r="102" spans="1:10" s="92" customFormat="1" ht="18.95" customHeight="1">
      <c r="A102" s="26"/>
      <c r="B102" s="183" t="s">
        <v>100</v>
      </c>
      <c r="C102" s="28">
        <v>1</v>
      </c>
      <c r="D102" s="25" t="s">
        <v>40</v>
      </c>
      <c r="E102" s="27">
        <v>40000</v>
      </c>
      <c r="F102" s="26">
        <f>C102*E102</f>
        <v>40000</v>
      </c>
      <c r="G102" s="133">
        <v>10000</v>
      </c>
      <c r="H102" s="29">
        <f>C102*G102</f>
        <v>10000</v>
      </c>
      <c r="I102" s="29">
        <f>F102+H102</f>
        <v>50000</v>
      </c>
      <c r="J102" s="26"/>
    </row>
    <row r="103" spans="1:10" s="92" customFormat="1" ht="18.95" customHeight="1">
      <c r="A103" s="26"/>
      <c r="B103" s="184" t="s">
        <v>382</v>
      </c>
      <c r="C103" s="28">
        <v>16</v>
      </c>
      <c r="D103" s="25" t="s">
        <v>40</v>
      </c>
      <c r="E103" s="27">
        <v>12500</v>
      </c>
      <c r="F103" s="26">
        <f>C103*E103</f>
        <v>200000</v>
      </c>
      <c r="G103" s="133">
        <v>2000</v>
      </c>
      <c r="H103" s="29">
        <f>C103*G103</f>
        <v>32000</v>
      </c>
      <c r="I103" s="29">
        <f>F103+H103</f>
        <v>232000</v>
      </c>
      <c r="J103" s="26"/>
    </row>
    <row r="104" spans="1:10" s="92" customFormat="1" ht="21">
      <c r="A104" s="26"/>
      <c r="B104" s="185" t="s">
        <v>379</v>
      </c>
      <c r="C104" s="28">
        <v>16</v>
      </c>
      <c r="D104" s="25" t="s">
        <v>40</v>
      </c>
      <c r="E104" s="27">
        <v>9500</v>
      </c>
      <c r="F104" s="26">
        <f>C104*E104</f>
        <v>152000</v>
      </c>
      <c r="G104" s="133">
        <v>2000</v>
      </c>
      <c r="H104" s="29">
        <f>C104*G104</f>
        <v>32000</v>
      </c>
      <c r="I104" s="29">
        <f>F104+H104</f>
        <v>184000</v>
      </c>
      <c r="J104" s="26"/>
    </row>
    <row r="105" spans="1:10" s="92" customFormat="1" ht="21">
      <c r="A105" s="26"/>
      <c r="B105" s="185" t="s">
        <v>381</v>
      </c>
      <c r="C105" s="142"/>
      <c r="D105" s="25"/>
      <c r="E105" s="27"/>
      <c r="F105" s="26"/>
      <c r="G105" s="133"/>
      <c r="H105" s="29"/>
      <c r="I105" s="29"/>
      <c r="J105" s="26"/>
    </row>
    <row r="106" spans="1:10" s="92" customFormat="1" ht="18.95" customHeight="1">
      <c r="A106" s="26"/>
      <c r="B106" s="183" t="s">
        <v>346</v>
      </c>
      <c r="C106" s="30">
        <v>800</v>
      </c>
      <c r="D106" s="25" t="s">
        <v>75</v>
      </c>
      <c r="E106" s="38">
        <v>275</v>
      </c>
      <c r="F106" s="26">
        <f>C106*E106</f>
        <v>220000</v>
      </c>
      <c r="G106" s="133">
        <v>35</v>
      </c>
      <c r="H106" s="29">
        <f>C106*G106</f>
        <v>28000</v>
      </c>
      <c r="I106" s="29">
        <f>F106+H106</f>
        <v>248000</v>
      </c>
      <c r="J106" s="26"/>
    </row>
    <row r="107" spans="1:10" s="92" customFormat="1" ht="18.95" customHeight="1">
      <c r="A107" s="26"/>
      <c r="B107" s="183" t="s">
        <v>348</v>
      </c>
      <c r="C107" s="30">
        <v>800</v>
      </c>
      <c r="D107" s="25" t="s">
        <v>75</v>
      </c>
      <c r="E107" s="27">
        <v>142</v>
      </c>
      <c r="F107" s="26">
        <f>C107*E107</f>
        <v>113600</v>
      </c>
      <c r="G107" s="133">
        <v>27</v>
      </c>
      <c r="H107" s="29">
        <f>C107*G107</f>
        <v>21600</v>
      </c>
      <c r="I107" s="29">
        <f>F107+H107</f>
        <v>135200</v>
      </c>
      <c r="J107" s="26"/>
    </row>
    <row r="108" spans="1:10" s="92" customFormat="1" ht="18.95" customHeight="1">
      <c r="A108" s="26"/>
      <c r="B108" s="183" t="s">
        <v>367</v>
      </c>
      <c r="C108" s="40">
        <v>1</v>
      </c>
      <c r="D108" s="29" t="s">
        <v>83</v>
      </c>
      <c r="E108" s="27">
        <v>5000</v>
      </c>
      <c r="F108" s="26">
        <f>C108*E108</f>
        <v>5000</v>
      </c>
      <c r="G108" s="133">
        <f>+F108*35%</f>
        <v>1750</v>
      </c>
      <c r="H108" s="29">
        <f>C108*G108</f>
        <v>1750</v>
      </c>
      <c r="I108" s="29">
        <f>F108+H108</f>
        <v>6750</v>
      </c>
      <c r="J108" s="26"/>
    </row>
    <row r="109" spans="1:10" s="92" customFormat="1" ht="18.95" customHeight="1">
      <c r="A109" s="26"/>
      <c r="B109" s="183" t="s">
        <v>368</v>
      </c>
      <c r="C109" s="40">
        <v>1</v>
      </c>
      <c r="D109" s="29" t="s">
        <v>83</v>
      </c>
      <c r="E109" s="27">
        <v>5000</v>
      </c>
      <c r="F109" s="26">
        <f>C109*E109</f>
        <v>5000</v>
      </c>
      <c r="G109" s="133">
        <f>+F109*35%</f>
        <v>1750</v>
      </c>
      <c r="H109" s="29">
        <f>C109*G109</f>
        <v>1750</v>
      </c>
      <c r="I109" s="29">
        <f>F109+H109</f>
        <v>6750</v>
      </c>
      <c r="J109" s="26"/>
    </row>
    <row r="110" spans="1:10" s="92" customFormat="1" ht="18.95" customHeight="1">
      <c r="A110" s="33"/>
      <c r="B110" s="31"/>
      <c r="C110" s="26"/>
      <c r="D110" s="26"/>
      <c r="E110" s="26"/>
      <c r="F110" s="31"/>
      <c r="G110" s="31"/>
      <c r="H110" s="31"/>
      <c r="I110" s="31"/>
      <c r="J110" s="26"/>
    </row>
    <row r="111" spans="1:10" s="92" customFormat="1" ht="18.95" customHeight="1">
      <c r="A111" s="49"/>
      <c r="B111" s="49" t="s">
        <v>31</v>
      </c>
      <c r="C111" s="49"/>
      <c r="D111" s="53"/>
      <c r="E111" s="20"/>
      <c r="F111" s="20">
        <f>SUM(F102:F110)</f>
        <v>735600</v>
      </c>
      <c r="G111" s="20"/>
      <c r="H111" s="20">
        <f>SUM(H102:H110)</f>
        <v>127100</v>
      </c>
      <c r="I111" s="20">
        <f>SUM(I102:I110)</f>
        <v>862700</v>
      </c>
      <c r="J111" s="49"/>
    </row>
    <row r="112" spans="1:10" s="92" customFormat="1" ht="18.95" customHeight="1">
      <c r="A112" s="58"/>
      <c r="B112" s="216" t="s">
        <v>298</v>
      </c>
      <c r="C112" s="216"/>
      <c r="D112" s="56"/>
      <c r="E112" s="19"/>
      <c r="F112" s="19">
        <f>F72+F80+F89+F100+F111</f>
        <v>6108590</v>
      </c>
      <c r="G112" s="19"/>
      <c r="H112" s="19">
        <f>H72+H80+H89+H100+H111</f>
        <v>1482110</v>
      </c>
      <c r="I112" s="19">
        <f>F112+H112</f>
        <v>7590700</v>
      </c>
      <c r="J112" s="58"/>
    </row>
    <row r="113" spans="1:10" s="92" customFormat="1" ht="18.95" customHeight="1">
      <c r="A113" s="58">
        <v>3</v>
      </c>
      <c r="B113" s="58" t="s">
        <v>290</v>
      </c>
      <c r="C113" s="58"/>
      <c r="D113" s="58"/>
      <c r="E113" s="58"/>
      <c r="F113" s="58"/>
      <c r="G113" s="58"/>
      <c r="H113" s="58"/>
      <c r="I113" s="58"/>
      <c r="J113" s="58"/>
    </row>
    <row r="114" spans="1:10" s="92" customFormat="1" ht="18.95" customHeight="1">
      <c r="A114" s="133"/>
      <c r="B114" s="186" t="s">
        <v>77</v>
      </c>
      <c r="C114" s="4"/>
      <c r="D114" s="4"/>
      <c r="E114" s="37"/>
      <c r="F114" s="31"/>
      <c r="G114" s="37"/>
      <c r="H114" s="31"/>
      <c r="I114" s="31"/>
      <c r="J114" s="31"/>
    </row>
    <row r="115" spans="1:10" s="92" customFormat="1" ht="18.95" customHeight="1">
      <c r="A115" s="94"/>
      <c r="B115" s="47" t="s">
        <v>79</v>
      </c>
      <c r="C115" s="4">
        <v>1600</v>
      </c>
      <c r="D115" s="4" t="s">
        <v>9</v>
      </c>
      <c r="E115" s="37">
        <v>600</v>
      </c>
      <c r="F115" s="31">
        <f>E115*C115</f>
        <v>960000</v>
      </c>
      <c r="G115" s="37">
        <v>300</v>
      </c>
      <c r="H115" s="31">
        <f>G115*C115</f>
        <v>480000</v>
      </c>
      <c r="I115" s="31">
        <f t="shared" ref="I115:I116" si="7">H115+F115</f>
        <v>1440000</v>
      </c>
      <c r="J115" s="4"/>
    </row>
    <row r="116" spans="1:10" s="92" customFormat="1" ht="18.95" customHeight="1">
      <c r="A116" s="94"/>
      <c r="B116" s="47" t="s">
        <v>82</v>
      </c>
      <c r="C116" s="4">
        <v>1</v>
      </c>
      <c r="D116" s="4" t="s">
        <v>83</v>
      </c>
      <c r="E116" s="37">
        <v>10000</v>
      </c>
      <c r="F116" s="31">
        <f t="shared" ref="F116" si="8">E116*C116</f>
        <v>10000</v>
      </c>
      <c r="G116" s="37">
        <v>1500</v>
      </c>
      <c r="H116" s="31">
        <f t="shared" ref="H116" si="9">G116*C116</f>
        <v>1500</v>
      </c>
      <c r="I116" s="31">
        <f t="shared" si="7"/>
        <v>11500</v>
      </c>
      <c r="J116" s="4"/>
    </row>
    <row r="117" spans="1:10" s="92" customFormat="1" ht="18.95" customHeight="1">
      <c r="A117" s="133"/>
      <c r="B117" s="187" t="s">
        <v>84</v>
      </c>
      <c r="C117" s="4"/>
      <c r="D117" s="4"/>
      <c r="E117" s="37"/>
      <c r="F117" s="31"/>
      <c r="G117" s="37"/>
      <c r="H117" s="31"/>
      <c r="I117" s="31"/>
      <c r="J117" s="4"/>
    </row>
    <row r="118" spans="1:10" s="92" customFormat="1" ht="18.95" customHeight="1">
      <c r="A118" s="25"/>
      <c r="B118" s="47" t="s">
        <v>85</v>
      </c>
      <c r="C118" s="4">
        <v>1</v>
      </c>
      <c r="D118" s="4" t="s">
        <v>83</v>
      </c>
      <c r="E118" s="37">
        <v>98000</v>
      </c>
      <c r="F118" s="31">
        <f>+C118*E118</f>
        <v>98000</v>
      </c>
      <c r="G118" s="37">
        <v>25000</v>
      </c>
      <c r="H118" s="31">
        <f>+C118*G118</f>
        <v>25000</v>
      </c>
      <c r="I118" s="31">
        <f>+F118+H118</f>
        <v>123000</v>
      </c>
      <c r="J118" s="4"/>
    </row>
    <row r="119" spans="1:10" s="92" customFormat="1" ht="18.95" customHeight="1">
      <c r="A119" s="25"/>
      <c r="B119" s="47" t="s">
        <v>92</v>
      </c>
      <c r="C119" s="4">
        <v>2</v>
      </c>
      <c r="D119" s="4" t="s">
        <v>40</v>
      </c>
      <c r="E119" s="37">
        <v>45000</v>
      </c>
      <c r="F119" s="31">
        <f t="shared" ref="F119:F125" si="10">E119*C119</f>
        <v>90000</v>
      </c>
      <c r="G119" s="37">
        <v>5000</v>
      </c>
      <c r="H119" s="31">
        <f>G119*C119</f>
        <v>10000</v>
      </c>
      <c r="I119" s="31">
        <f>H119+F119</f>
        <v>100000</v>
      </c>
      <c r="J119" s="31"/>
    </row>
    <row r="120" spans="1:10" s="92" customFormat="1" ht="18.95" customHeight="1">
      <c r="A120" s="26"/>
      <c r="B120" s="47" t="s">
        <v>86</v>
      </c>
      <c r="C120" s="4">
        <v>4</v>
      </c>
      <c r="D120" s="4" t="s">
        <v>87</v>
      </c>
      <c r="E120" s="37">
        <v>7500</v>
      </c>
      <c r="F120" s="31">
        <f t="shared" si="10"/>
        <v>30000</v>
      </c>
      <c r="G120" s="37">
        <v>800</v>
      </c>
      <c r="H120" s="31">
        <f t="shared" ref="H120:H125" si="11">G120*C120</f>
        <v>3200</v>
      </c>
      <c r="I120" s="31">
        <f t="shared" ref="I120:I125" si="12">H120+F120</f>
        <v>33200</v>
      </c>
      <c r="J120" s="31"/>
    </row>
    <row r="121" spans="1:10" s="92" customFormat="1" ht="18.95" customHeight="1">
      <c r="A121" s="25"/>
      <c r="B121" s="47" t="s">
        <v>88</v>
      </c>
      <c r="C121" s="4"/>
      <c r="D121" s="4"/>
      <c r="E121" s="37"/>
      <c r="F121" s="31"/>
      <c r="G121" s="37"/>
      <c r="H121" s="31"/>
      <c r="I121" s="31"/>
      <c r="J121" s="31"/>
    </row>
    <row r="122" spans="1:10" s="92" customFormat="1" ht="18.95" customHeight="1">
      <c r="A122" s="25"/>
      <c r="B122" s="47" t="s">
        <v>89</v>
      </c>
      <c r="C122" s="4">
        <v>4</v>
      </c>
      <c r="D122" s="4" t="s">
        <v>87</v>
      </c>
      <c r="E122" s="37">
        <v>23500</v>
      </c>
      <c r="F122" s="31">
        <f t="shared" si="10"/>
        <v>94000</v>
      </c>
      <c r="G122" s="37">
        <v>1500</v>
      </c>
      <c r="H122" s="31">
        <f t="shared" si="11"/>
        <v>6000</v>
      </c>
      <c r="I122" s="31">
        <f t="shared" si="12"/>
        <v>100000</v>
      </c>
      <c r="J122" s="31"/>
    </row>
    <row r="123" spans="1:10" s="92" customFormat="1" ht="18.95" customHeight="1">
      <c r="A123" s="25"/>
      <c r="B123" s="31" t="s">
        <v>90</v>
      </c>
      <c r="C123" s="4">
        <v>2</v>
      </c>
      <c r="D123" s="4" t="s">
        <v>87</v>
      </c>
      <c r="E123" s="37">
        <v>15500</v>
      </c>
      <c r="F123" s="31">
        <f t="shared" si="10"/>
        <v>31000</v>
      </c>
      <c r="G123" s="37">
        <v>1500</v>
      </c>
      <c r="H123" s="31">
        <f t="shared" si="11"/>
        <v>3000</v>
      </c>
      <c r="I123" s="31">
        <f t="shared" si="12"/>
        <v>34000</v>
      </c>
      <c r="J123" s="31"/>
    </row>
    <row r="124" spans="1:10" s="92" customFormat="1" ht="18.95" customHeight="1">
      <c r="A124" s="25"/>
      <c r="B124" s="31" t="s">
        <v>91</v>
      </c>
      <c r="C124" s="4">
        <v>30</v>
      </c>
      <c r="D124" s="4" t="s">
        <v>9</v>
      </c>
      <c r="E124" s="37">
        <v>800</v>
      </c>
      <c r="F124" s="31">
        <f t="shared" si="10"/>
        <v>24000</v>
      </c>
      <c r="G124" s="37">
        <v>300</v>
      </c>
      <c r="H124" s="31">
        <f t="shared" si="11"/>
        <v>9000</v>
      </c>
      <c r="I124" s="31">
        <f t="shared" si="12"/>
        <v>33000</v>
      </c>
      <c r="J124" s="31"/>
    </row>
    <row r="125" spans="1:10" s="92" customFormat="1" ht="18.95" customHeight="1">
      <c r="A125" s="25"/>
      <c r="B125" s="31" t="s">
        <v>76</v>
      </c>
      <c r="C125" s="4">
        <v>1</v>
      </c>
      <c r="D125" s="4" t="s">
        <v>83</v>
      </c>
      <c r="E125" s="37">
        <v>5000</v>
      </c>
      <c r="F125" s="31">
        <f t="shared" si="10"/>
        <v>5000</v>
      </c>
      <c r="G125" s="37">
        <f>SUM(H119:H124)*0.15</f>
        <v>4680</v>
      </c>
      <c r="H125" s="31">
        <f t="shared" si="11"/>
        <v>4680</v>
      </c>
      <c r="I125" s="31">
        <f t="shared" si="12"/>
        <v>9680</v>
      </c>
      <c r="J125" s="31"/>
    </row>
    <row r="126" spans="1:10" s="92" customFormat="1" ht="18.95" customHeight="1">
      <c r="A126" s="25"/>
      <c r="B126" s="14"/>
      <c r="C126" s="25"/>
      <c r="D126" s="133"/>
      <c r="E126" s="13"/>
      <c r="F126" s="14"/>
      <c r="G126" s="14"/>
      <c r="H126" s="14"/>
      <c r="I126" s="14"/>
      <c r="J126" s="14"/>
    </row>
    <row r="127" spans="1:10" s="92" customFormat="1" ht="18.95" customHeight="1">
      <c r="A127" s="49"/>
      <c r="B127" s="49" t="s">
        <v>31</v>
      </c>
      <c r="C127" s="49"/>
      <c r="D127" s="53"/>
      <c r="E127" s="20"/>
      <c r="F127" s="20">
        <f>SUM(F115:F125)</f>
        <v>1342000</v>
      </c>
      <c r="G127" s="20"/>
      <c r="H127" s="20">
        <f>SUM(H115:H125)</f>
        <v>542380</v>
      </c>
      <c r="I127" s="20">
        <f>SUM(I115:I125)</f>
        <v>1884380</v>
      </c>
      <c r="J127" s="49"/>
    </row>
    <row r="128" spans="1:10" s="92" customFormat="1" ht="18.95" customHeight="1">
      <c r="A128" s="102"/>
      <c r="B128" s="103"/>
      <c r="C128" s="103"/>
      <c r="D128" s="102"/>
      <c r="E128" s="104"/>
      <c r="F128" s="104"/>
      <c r="G128" s="104"/>
      <c r="H128" s="104"/>
      <c r="I128" s="104"/>
      <c r="J128" s="103"/>
    </row>
    <row r="129" spans="1:10" s="92" customFormat="1" ht="18.95" customHeight="1">
      <c r="A129" s="143">
        <v>4</v>
      </c>
      <c r="B129" s="58" t="s">
        <v>291</v>
      </c>
      <c r="C129" s="58"/>
      <c r="D129" s="58"/>
      <c r="E129" s="58"/>
      <c r="F129" s="58"/>
      <c r="G129" s="58"/>
      <c r="H129" s="58"/>
      <c r="I129" s="58"/>
      <c r="J129" s="58"/>
    </row>
    <row r="130" spans="1:10" s="92" customFormat="1" ht="18.95" customHeight="1">
      <c r="A130" s="133">
        <v>4.0999999999999996</v>
      </c>
      <c r="B130" s="182" t="s">
        <v>292</v>
      </c>
      <c r="C130" s="133"/>
      <c r="D130" s="133"/>
      <c r="E130" s="13"/>
      <c r="F130" s="14"/>
      <c r="G130" s="13"/>
      <c r="H130" s="14"/>
      <c r="I130" s="14"/>
      <c r="J130" s="133"/>
    </row>
    <row r="131" spans="1:10" s="92" customFormat="1" ht="18.95" customHeight="1">
      <c r="A131" s="25"/>
      <c r="B131" s="183" t="s">
        <v>369</v>
      </c>
      <c r="C131" s="25">
        <v>4305</v>
      </c>
      <c r="D131" s="25" t="s">
        <v>10</v>
      </c>
      <c r="E131" s="14">
        <v>400</v>
      </c>
      <c r="F131" s="14">
        <f>E131*C131</f>
        <v>1722000</v>
      </c>
      <c r="G131" s="14">
        <v>50</v>
      </c>
      <c r="H131" s="14">
        <f>G131*C131</f>
        <v>215250</v>
      </c>
      <c r="I131" s="14">
        <f>H131+F131</f>
        <v>1937250</v>
      </c>
      <c r="J131" s="14"/>
    </row>
    <row r="132" spans="1:10" s="92" customFormat="1" ht="18.95" customHeight="1">
      <c r="A132" s="25"/>
      <c r="B132" s="183" t="s">
        <v>162</v>
      </c>
      <c r="C132" s="25">
        <v>3100</v>
      </c>
      <c r="D132" s="25" t="s">
        <v>10</v>
      </c>
      <c r="E132" s="14">
        <v>320</v>
      </c>
      <c r="F132" s="14">
        <f>E132*C132</f>
        <v>992000</v>
      </c>
      <c r="G132" s="14">
        <v>50</v>
      </c>
      <c r="H132" s="14">
        <f>G132*C132</f>
        <v>155000</v>
      </c>
      <c r="I132" s="14">
        <f>H132+F132</f>
        <v>1147000</v>
      </c>
      <c r="J132" s="14"/>
    </row>
    <row r="133" spans="1:10" s="92" customFormat="1" ht="18.95" customHeight="1">
      <c r="A133" s="25"/>
      <c r="B133" s="183" t="s">
        <v>377</v>
      </c>
      <c r="C133" s="25">
        <f>+C135*0.2</f>
        <v>6240</v>
      </c>
      <c r="D133" s="25" t="s">
        <v>10</v>
      </c>
      <c r="E133" s="14">
        <v>1800</v>
      </c>
      <c r="F133" s="14">
        <f>E133*C133</f>
        <v>11232000</v>
      </c>
      <c r="G133" s="14">
        <v>300</v>
      </c>
      <c r="H133" s="14">
        <f>G133*C133</f>
        <v>1872000</v>
      </c>
      <c r="I133" s="14">
        <f>H133+F133</f>
        <v>13104000</v>
      </c>
      <c r="J133" s="14"/>
    </row>
    <row r="134" spans="1:10" s="92" customFormat="1" ht="18.95" customHeight="1">
      <c r="A134" s="25"/>
      <c r="B134" s="42" t="s">
        <v>44</v>
      </c>
      <c r="C134" s="14"/>
      <c r="D134" s="26"/>
      <c r="E134" s="26"/>
      <c r="F134" s="31">
        <f t="shared" ref="F134:F139" si="13">E134*C134</f>
        <v>0</v>
      </c>
      <c r="G134" s="14"/>
      <c r="H134" s="31">
        <f t="shared" ref="H134:H139" si="14">G134*C134</f>
        <v>0</v>
      </c>
      <c r="I134" s="31">
        <f t="shared" ref="I134:I139" si="15">H134+F134</f>
        <v>0</v>
      </c>
      <c r="J134" s="14"/>
    </row>
    <row r="135" spans="1:10" s="92" customFormat="1" ht="18.95" customHeight="1">
      <c r="A135" s="25"/>
      <c r="B135" s="42" t="s">
        <v>49</v>
      </c>
      <c r="C135" s="14">
        <v>31200</v>
      </c>
      <c r="D135" s="26" t="s">
        <v>8</v>
      </c>
      <c r="E135" s="26">
        <v>35</v>
      </c>
      <c r="F135" s="31">
        <f t="shared" si="13"/>
        <v>1092000</v>
      </c>
      <c r="G135" s="14">
        <v>5</v>
      </c>
      <c r="H135" s="31">
        <f t="shared" si="14"/>
        <v>156000</v>
      </c>
      <c r="I135" s="31">
        <f t="shared" si="15"/>
        <v>1248000</v>
      </c>
      <c r="J135" s="14"/>
    </row>
    <row r="136" spans="1:10" s="92" customFormat="1" ht="18.95" customHeight="1">
      <c r="A136" s="25"/>
      <c r="B136" s="42" t="s">
        <v>65</v>
      </c>
      <c r="C136" s="14"/>
      <c r="D136" s="26"/>
      <c r="E136" s="26"/>
      <c r="F136" s="31"/>
      <c r="G136" s="14"/>
      <c r="H136" s="31"/>
      <c r="I136" s="31"/>
      <c r="J136" s="14"/>
    </row>
    <row r="137" spans="1:10" s="92" customFormat="1" ht="18.95" customHeight="1">
      <c r="A137" s="25"/>
      <c r="B137" s="43" t="s">
        <v>102</v>
      </c>
      <c r="C137" s="31">
        <v>6300</v>
      </c>
      <c r="D137" s="26" t="s">
        <v>103</v>
      </c>
      <c r="E137" s="26">
        <v>22.5</v>
      </c>
      <c r="F137" s="31">
        <f t="shared" si="13"/>
        <v>141750</v>
      </c>
      <c r="G137" s="31">
        <v>3.3</v>
      </c>
      <c r="H137" s="31">
        <f t="shared" si="14"/>
        <v>20790</v>
      </c>
      <c r="I137" s="31">
        <f t="shared" si="15"/>
        <v>162540</v>
      </c>
      <c r="J137" s="31"/>
    </row>
    <row r="138" spans="1:10" s="92" customFormat="1" ht="18.95" customHeight="1">
      <c r="A138" s="25"/>
      <c r="B138" s="43" t="s">
        <v>104</v>
      </c>
      <c r="C138" s="31">
        <v>15400</v>
      </c>
      <c r="D138" s="26" t="s">
        <v>103</v>
      </c>
      <c r="E138" s="26">
        <v>22.5</v>
      </c>
      <c r="F138" s="31">
        <f t="shared" si="13"/>
        <v>346500</v>
      </c>
      <c r="G138" s="31">
        <v>3.3</v>
      </c>
      <c r="H138" s="31">
        <f t="shared" si="14"/>
        <v>50820</v>
      </c>
      <c r="I138" s="31">
        <f t="shared" si="15"/>
        <v>397320</v>
      </c>
      <c r="J138" s="31"/>
    </row>
    <row r="139" spans="1:10" s="92" customFormat="1" ht="18.95" customHeight="1">
      <c r="A139" s="26"/>
      <c r="B139" s="42" t="s">
        <v>46</v>
      </c>
      <c r="C139" s="14">
        <v>1140</v>
      </c>
      <c r="D139" s="26" t="s">
        <v>43</v>
      </c>
      <c r="E139" s="26">
        <v>35</v>
      </c>
      <c r="F139" s="31">
        <f t="shared" si="13"/>
        <v>39900</v>
      </c>
      <c r="G139" s="14">
        <v>0</v>
      </c>
      <c r="H139" s="31">
        <f t="shared" si="14"/>
        <v>0</v>
      </c>
      <c r="I139" s="31">
        <f t="shared" si="15"/>
        <v>39900</v>
      </c>
      <c r="J139" s="31"/>
    </row>
    <row r="140" spans="1:10" s="92" customFormat="1" ht="18.95" customHeight="1">
      <c r="A140" s="25"/>
      <c r="B140" s="183" t="s">
        <v>50</v>
      </c>
      <c r="C140" s="25"/>
      <c r="D140" s="25"/>
      <c r="E140" s="26"/>
      <c r="F140" s="31"/>
      <c r="G140" s="14"/>
      <c r="H140" s="31"/>
      <c r="I140" s="31"/>
      <c r="J140" s="14"/>
    </row>
    <row r="141" spans="1:10" s="92" customFormat="1" ht="18.95" customHeight="1">
      <c r="A141" s="25"/>
      <c r="B141" s="183" t="s">
        <v>63</v>
      </c>
      <c r="C141" s="25">
        <v>500</v>
      </c>
      <c r="D141" s="25" t="s">
        <v>9</v>
      </c>
      <c r="E141" s="26">
        <v>150</v>
      </c>
      <c r="F141" s="31">
        <f>E141*C141</f>
        <v>75000</v>
      </c>
      <c r="G141" s="14">
        <v>120</v>
      </c>
      <c r="H141" s="31">
        <f t="shared" ref="H141" si="16">G141*C141</f>
        <v>60000</v>
      </c>
      <c r="I141" s="31">
        <f>H141+F141</f>
        <v>135000</v>
      </c>
      <c r="J141" s="14"/>
    </row>
    <row r="142" spans="1:10" s="92" customFormat="1" ht="18.95" customHeight="1">
      <c r="A142" s="25"/>
      <c r="B142" s="14" t="s">
        <v>371</v>
      </c>
      <c r="C142" s="133">
        <v>1</v>
      </c>
      <c r="D142" s="133" t="s">
        <v>47</v>
      </c>
      <c r="E142" s="37">
        <v>40000</v>
      </c>
      <c r="F142" s="13">
        <f>E142*C142</f>
        <v>40000</v>
      </c>
      <c r="G142" s="13">
        <v>0</v>
      </c>
      <c r="H142" s="13">
        <f>G142*C142</f>
        <v>0</v>
      </c>
      <c r="I142" s="13">
        <f>H142+F142</f>
        <v>40000</v>
      </c>
      <c r="J142" s="31"/>
    </row>
    <row r="143" spans="1:10" s="92" customFormat="1" ht="18.95" customHeight="1">
      <c r="A143" s="25"/>
      <c r="B143" s="14" t="s">
        <v>372</v>
      </c>
      <c r="C143" s="133">
        <v>1</v>
      </c>
      <c r="D143" s="133" t="s">
        <v>47</v>
      </c>
      <c r="E143" s="37">
        <v>20000</v>
      </c>
      <c r="F143" s="13">
        <f>E143*C143</f>
        <v>20000</v>
      </c>
      <c r="G143" s="13">
        <v>0</v>
      </c>
      <c r="H143" s="13">
        <f>G143*C143</f>
        <v>0</v>
      </c>
      <c r="I143" s="13">
        <f>H143+F143</f>
        <v>20000</v>
      </c>
      <c r="J143" s="4"/>
    </row>
    <row r="144" spans="1:10" s="92" customFormat="1" ht="18.95" customHeight="1">
      <c r="A144" s="133">
        <v>4.2</v>
      </c>
      <c r="B144" s="182" t="s">
        <v>105</v>
      </c>
      <c r="C144" s="133"/>
      <c r="D144" s="133"/>
      <c r="E144" s="13"/>
      <c r="F144" s="14"/>
      <c r="G144" s="13"/>
      <c r="H144" s="14"/>
      <c r="I144" s="14"/>
      <c r="J144" s="133"/>
    </row>
    <row r="145" spans="1:10" s="92" customFormat="1" ht="18.95" customHeight="1">
      <c r="A145" s="25"/>
      <c r="B145" s="183" t="s">
        <v>101</v>
      </c>
      <c r="C145" s="25">
        <f>840*0.666666666666667</f>
        <v>560.00000000000023</v>
      </c>
      <c r="D145" s="25" t="s">
        <v>10</v>
      </c>
      <c r="E145" s="14">
        <v>400</v>
      </c>
      <c r="F145" s="14">
        <f>E145*C145</f>
        <v>224000.00000000009</v>
      </c>
      <c r="G145" s="14">
        <v>50</v>
      </c>
      <c r="H145" s="14">
        <f>G145*C145</f>
        <v>28000.000000000011</v>
      </c>
      <c r="I145" s="14">
        <f>H145+F145</f>
        <v>252000.00000000009</v>
      </c>
      <c r="J145" s="14"/>
    </row>
    <row r="146" spans="1:10" s="92" customFormat="1" ht="18.95" customHeight="1">
      <c r="A146" s="25"/>
      <c r="B146" s="183" t="s">
        <v>48</v>
      </c>
      <c r="C146" s="25">
        <v>220</v>
      </c>
      <c r="D146" s="25" t="s">
        <v>10</v>
      </c>
      <c r="E146" s="14">
        <v>320</v>
      </c>
      <c r="F146" s="14">
        <f>E146*C146</f>
        <v>70400</v>
      </c>
      <c r="G146" s="14">
        <v>50</v>
      </c>
      <c r="H146" s="14">
        <f>G146*C146</f>
        <v>11000</v>
      </c>
      <c r="I146" s="14">
        <f>H146+F146</f>
        <v>81400</v>
      </c>
      <c r="J146" s="14"/>
    </row>
    <row r="147" spans="1:10" s="92" customFormat="1" ht="18.95" customHeight="1">
      <c r="A147" s="25"/>
      <c r="B147" s="183" t="s">
        <v>106</v>
      </c>
      <c r="C147" s="25">
        <v>350</v>
      </c>
      <c r="D147" s="25" t="s">
        <v>10</v>
      </c>
      <c r="E147" s="14">
        <v>1800</v>
      </c>
      <c r="F147" s="14">
        <f>E147*C147</f>
        <v>630000</v>
      </c>
      <c r="G147" s="14">
        <v>300</v>
      </c>
      <c r="H147" s="14">
        <f>G147*C147</f>
        <v>105000</v>
      </c>
      <c r="I147" s="14">
        <f>H147+F147</f>
        <v>735000</v>
      </c>
      <c r="J147" s="14"/>
    </row>
    <row r="148" spans="1:10" s="92" customFormat="1" ht="18.95" customHeight="1">
      <c r="A148" s="25"/>
      <c r="B148" s="42" t="s">
        <v>44</v>
      </c>
      <c r="C148" s="14"/>
      <c r="D148" s="26"/>
      <c r="E148" s="26"/>
      <c r="F148" s="31">
        <f t="shared" ref="F148:F153" si="17">E148*C148</f>
        <v>0</v>
      </c>
      <c r="G148" s="14"/>
      <c r="H148" s="31">
        <f t="shared" ref="H148:H153" si="18">G148*C148</f>
        <v>0</v>
      </c>
      <c r="I148" s="31">
        <f t="shared" ref="I148:I153" si="19">H148+F148</f>
        <v>0</v>
      </c>
      <c r="J148" s="14"/>
    </row>
    <row r="149" spans="1:10" s="92" customFormat="1" ht="18.95" customHeight="1">
      <c r="A149" s="25"/>
      <c r="B149" s="42" t="s">
        <v>49</v>
      </c>
      <c r="C149" s="14">
        <v>2850</v>
      </c>
      <c r="D149" s="26" t="s">
        <v>8</v>
      </c>
      <c r="E149" s="26">
        <v>35</v>
      </c>
      <c r="F149" s="31">
        <f t="shared" si="17"/>
        <v>99750</v>
      </c>
      <c r="G149" s="14">
        <v>5</v>
      </c>
      <c r="H149" s="31">
        <f t="shared" si="18"/>
        <v>14250</v>
      </c>
      <c r="I149" s="31">
        <f t="shared" si="19"/>
        <v>114000</v>
      </c>
      <c r="J149" s="14"/>
    </row>
    <row r="150" spans="1:10" s="92" customFormat="1" ht="18.95" customHeight="1">
      <c r="A150" s="25"/>
      <c r="B150" s="42" t="s">
        <v>65</v>
      </c>
      <c r="C150" s="14"/>
      <c r="D150" s="26"/>
      <c r="E150" s="26"/>
      <c r="F150" s="31"/>
      <c r="G150" s="14"/>
      <c r="H150" s="31"/>
      <c r="I150" s="31"/>
      <c r="J150" s="14"/>
    </row>
    <row r="151" spans="1:10" s="92" customFormat="1" ht="18.95" customHeight="1">
      <c r="A151" s="25"/>
      <c r="B151" s="43" t="s">
        <v>45</v>
      </c>
      <c r="C151" s="31">
        <v>1360</v>
      </c>
      <c r="D151" s="26" t="s">
        <v>103</v>
      </c>
      <c r="E151" s="26">
        <v>22.5</v>
      </c>
      <c r="F151" s="31">
        <f t="shared" si="17"/>
        <v>30600</v>
      </c>
      <c r="G151" s="31">
        <v>3.3</v>
      </c>
      <c r="H151" s="31">
        <f t="shared" si="18"/>
        <v>4488</v>
      </c>
      <c r="I151" s="31">
        <f t="shared" si="19"/>
        <v>35088</v>
      </c>
      <c r="J151" s="31"/>
    </row>
    <row r="152" spans="1:10" s="92" customFormat="1" ht="18.95" customHeight="1">
      <c r="A152" s="25"/>
      <c r="B152" s="43" t="s">
        <v>66</v>
      </c>
      <c r="C152" s="31">
        <f>10*3.853*10</f>
        <v>385.3</v>
      </c>
      <c r="D152" s="26" t="s">
        <v>103</v>
      </c>
      <c r="E152" s="26">
        <v>22.5</v>
      </c>
      <c r="F152" s="31">
        <f t="shared" si="17"/>
        <v>8669.25</v>
      </c>
      <c r="G152" s="31">
        <v>3.3</v>
      </c>
      <c r="H152" s="31">
        <f t="shared" si="18"/>
        <v>1271.49</v>
      </c>
      <c r="I152" s="31">
        <f t="shared" si="19"/>
        <v>9940.74</v>
      </c>
      <c r="J152" s="31"/>
    </row>
    <row r="153" spans="1:10" s="92" customFormat="1" ht="18.95" customHeight="1">
      <c r="A153" s="26"/>
      <c r="B153" s="42" t="s">
        <v>46</v>
      </c>
      <c r="C153" s="14">
        <f>+C149*0.05</f>
        <v>142.5</v>
      </c>
      <c r="D153" s="26" t="s">
        <v>43</v>
      </c>
      <c r="E153" s="26">
        <v>35</v>
      </c>
      <c r="F153" s="31">
        <f t="shared" si="17"/>
        <v>4987.5</v>
      </c>
      <c r="G153" s="14">
        <v>0</v>
      </c>
      <c r="H153" s="31">
        <f t="shared" si="18"/>
        <v>0</v>
      </c>
      <c r="I153" s="31">
        <f t="shared" si="19"/>
        <v>4987.5</v>
      </c>
      <c r="J153" s="14"/>
    </row>
    <row r="154" spans="1:10" s="92" customFormat="1" ht="18.95" customHeight="1">
      <c r="A154" s="25"/>
      <c r="B154" s="183" t="s">
        <v>50</v>
      </c>
      <c r="C154" s="25"/>
      <c r="D154" s="25"/>
      <c r="E154" s="26"/>
      <c r="F154" s="31"/>
      <c r="G154" s="14"/>
      <c r="H154" s="31"/>
      <c r="I154" s="31"/>
      <c r="J154" s="14"/>
    </row>
    <row r="155" spans="1:10" s="92" customFormat="1" ht="18.95" customHeight="1">
      <c r="A155" s="25"/>
      <c r="B155" s="183" t="s">
        <v>378</v>
      </c>
      <c r="C155" s="25">
        <v>80</v>
      </c>
      <c r="D155" s="25" t="s">
        <v>9</v>
      </c>
      <c r="E155" s="26">
        <v>150</v>
      </c>
      <c r="F155" s="31">
        <f>E155*C155</f>
        <v>12000</v>
      </c>
      <c r="G155" s="14">
        <v>120</v>
      </c>
      <c r="H155" s="31">
        <f>G155*C155</f>
        <v>9600</v>
      </c>
      <c r="I155" s="31">
        <f>H155+F155</f>
        <v>21600</v>
      </c>
      <c r="J155" s="14"/>
    </row>
    <row r="156" spans="1:10" s="92" customFormat="1" ht="18.95" customHeight="1">
      <c r="A156" s="133"/>
      <c r="B156" s="14" t="s">
        <v>371</v>
      </c>
      <c r="C156" s="133">
        <v>1</v>
      </c>
      <c r="D156" s="133" t="s">
        <v>47</v>
      </c>
      <c r="E156" s="37">
        <v>7000</v>
      </c>
      <c r="F156" s="13">
        <f>E156*C156</f>
        <v>7000</v>
      </c>
      <c r="G156" s="13">
        <v>0</v>
      </c>
      <c r="H156" s="13">
        <f>G156*C156</f>
        <v>0</v>
      </c>
      <c r="I156" s="13">
        <f>H156+F156</f>
        <v>7000</v>
      </c>
      <c r="J156" s="4"/>
    </row>
    <row r="157" spans="1:10" s="92" customFormat="1" ht="18.95" customHeight="1">
      <c r="A157" s="133"/>
      <c r="B157" s="14" t="s">
        <v>372</v>
      </c>
      <c r="C157" s="133">
        <v>1</v>
      </c>
      <c r="D157" s="133" t="s">
        <v>47</v>
      </c>
      <c r="E157" s="37">
        <v>2000</v>
      </c>
      <c r="F157" s="13">
        <f>E157*C157</f>
        <v>2000</v>
      </c>
      <c r="G157" s="13">
        <v>0</v>
      </c>
      <c r="H157" s="13">
        <f>G157*C157</f>
        <v>0</v>
      </c>
      <c r="I157" s="13">
        <f>H157+F157</f>
        <v>2000</v>
      </c>
      <c r="J157" s="4"/>
    </row>
    <row r="158" spans="1:10" s="92" customFormat="1" ht="18.95" customHeight="1">
      <c r="A158" s="53"/>
      <c r="B158" s="49" t="s">
        <v>31</v>
      </c>
      <c r="C158" s="53"/>
      <c r="D158" s="53"/>
      <c r="E158" s="15"/>
      <c r="F158" s="20">
        <f>SUM(F131:F157)</f>
        <v>16790556.75</v>
      </c>
      <c r="G158" s="20"/>
      <c r="H158" s="20">
        <f>SUM(H131:H157)</f>
        <v>2703469.49</v>
      </c>
      <c r="I158" s="20">
        <f>SUM(I131:I157)</f>
        <v>19494026.239999998</v>
      </c>
      <c r="J158" s="15"/>
    </row>
    <row r="159" spans="1:10" s="92" customFormat="1" ht="18.95" customHeight="1">
      <c r="A159" s="58"/>
      <c r="B159" s="58" t="s">
        <v>51</v>
      </c>
      <c r="C159" s="56"/>
      <c r="D159" s="56"/>
      <c r="E159" s="18"/>
      <c r="F159" s="19"/>
      <c r="G159" s="19"/>
      <c r="H159" s="19"/>
      <c r="I159" s="19"/>
      <c r="J159" s="18"/>
    </row>
    <row r="160" spans="1:10" s="92" customFormat="1" ht="18.95" customHeight="1">
      <c r="A160" s="26">
        <v>4.3</v>
      </c>
      <c r="B160" s="181" t="s">
        <v>293</v>
      </c>
      <c r="C160" s="4"/>
      <c r="D160" s="4"/>
      <c r="E160" s="37"/>
      <c r="F160" s="37"/>
      <c r="G160" s="31"/>
      <c r="H160" s="37"/>
      <c r="I160" s="37"/>
      <c r="J160" s="4"/>
    </row>
    <row r="161" spans="1:10" s="92" customFormat="1" ht="18.95" customHeight="1">
      <c r="A161" s="26"/>
      <c r="B161" s="181" t="s">
        <v>107</v>
      </c>
      <c r="C161" s="26">
        <v>4360</v>
      </c>
      <c r="D161" s="26" t="s">
        <v>9</v>
      </c>
      <c r="E161" s="26">
        <v>280</v>
      </c>
      <c r="F161" s="31">
        <f>E161*C161</f>
        <v>1220800</v>
      </c>
      <c r="G161" s="31">
        <v>120</v>
      </c>
      <c r="H161" s="31">
        <f>G161*C161</f>
        <v>523200</v>
      </c>
      <c r="I161" s="31">
        <f>H161+F161</f>
        <v>1744000</v>
      </c>
      <c r="J161" s="4"/>
    </row>
    <row r="162" spans="1:10" s="92" customFormat="1" ht="18.95" customHeight="1">
      <c r="A162" s="26"/>
      <c r="B162" s="43" t="s">
        <v>54</v>
      </c>
      <c r="C162" s="31">
        <v>280</v>
      </c>
      <c r="D162" s="26" t="s">
        <v>10</v>
      </c>
      <c r="E162" s="26">
        <v>1700</v>
      </c>
      <c r="F162" s="31">
        <f>E162*C162</f>
        <v>476000</v>
      </c>
      <c r="G162" s="31">
        <v>200</v>
      </c>
      <c r="H162" s="31">
        <f>G162*C162</f>
        <v>56000</v>
      </c>
      <c r="I162" s="31">
        <f>H162+F162</f>
        <v>532000</v>
      </c>
      <c r="J162" s="4"/>
    </row>
    <row r="163" spans="1:10" s="92" customFormat="1" ht="18.95" customHeight="1">
      <c r="A163" s="26"/>
      <c r="B163" s="43" t="s">
        <v>53</v>
      </c>
      <c r="C163" s="31">
        <v>358</v>
      </c>
      <c r="D163" s="26" t="s">
        <v>10</v>
      </c>
      <c r="E163" s="26">
        <v>320</v>
      </c>
      <c r="F163" s="31">
        <f>E163*C163</f>
        <v>114560</v>
      </c>
      <c r="G163" s="31">
        <v>50</v>
      </c>
      <c r="H163" s="31">
        <f>G163*C163</f>
        <v>17900</v>
      </c>
      <c r="I163" s="31">
        <f>H163+F163</f>
        <v>132460</v>
      </c>
      <c r="J163" s="4"/>
    </row>
    <row r="164" spans="1:10" s="92" customFormat="1" ht="18.95" customHeight="1">
      <c r="A164" s="26">
        <v>4.4000000000000004</v>
      </c>
      <c r="B164" s="181" t="s">
        <v>108</v>
      </c>
      <c r="C164" s="4"/>
      <c r="D164" s="4"/>
      <c r="E164" s="37"/>
      <c r="F164" s="37"/>
      <c r="G164" s="31"/>
      <c r="H164" s="37"/>
      <c r="I164" s="37"/>
      <c r="J164" s="4"/>
    </row>
    <row r="165" spans="1:10" s="92" customFormat="1" ht="18.95" customHeight="1">
      <c r="A165" s="26"/>
      <c r="B165" s="181" t="s">
        <v>107</v>
      </c>
      <c r="C165" s="26">
        <v>840</v>
      </c>
      <c r="D165" s="26" t="s">
        <v>9</v>
      </c>
      <c r="E165" s="26">
        <v>280</v>
      </c>
      <c r="F165" s="31">
        <f>E165*C165</f>
        <v>235200</v>
      </c>
      <c r="G165" s="31">
        <v>120</v>
      </c>
      <c r="H165" s="31">
        <f>G165*C165</f>
        <v>100800</v>
      </c>
      <c r="I165" s="31">
        <f>H165+F165</f>
        <v>336000</v>
      </c>
      <c r="J165" s="4"/>
    </row>
    <row r="166" spans="1:10" s="92" customFormat="1" ht="18.95" customHeight="1">
      <c r="A166" s="26"/>
      <c r="B166" s="43" t="s">
        <v>54</v>
      </c>
      <c r="C166" s="31">
        <v>30</v>
      </c>
      <c r="D166" s="26" t="s">
        <v>10</v>
      </c>
      <c r="E166" s="26">
        <v>1700</v>
      </c>
      <c r="F166" s="31">
        <f>E166*C166</f>
        <v>51000</v>
      </c>
      <c r="G166" s="31">
        <v>200</v>
      </c>
      <c r="H166" s="31">
        <f>G166*C166</f>
        <v>6000</v>
      </c>
      <c r="I166" s="31">
        <f>H166+F166</f>
        <v>57000</v>
      </c>
      <c r="J166" s="4"/>
    </row>
    <row r="167" spans="1:10" s="92" customFormat="1" ht="18.95" customHeight="1">
      <c r="A167" s="26"/>
      <c r="B167" s="43" t="s">
        <v>53</v>
      </c>
      <c r="C167" s="31">
        <v>45</v>
      </c>
      <c r="D167" s="26" t="s">
        <v>10</v>
      </c>
      <c r="E167" s="26">
        <v>320</v>
      </c>
      <c r="F167" s="31">
        <f>E167*C167</f>
        <v>14400</v>
      </c>
      <c r="G167" s="31">
        <v>50</v>
      </c>
      <c r="H167" s="31">
        <f>G167*C167</f>
        <v>2250</v>
      </c>
      <c r="I167" s="31">
        <f>H167+F167</f>
        <v>16650</v>
      </c>
      <c r="J167" s="4"/>
    </row>
    <row r="168" spans="1:10" s="92" customFormat="1" ht="18.95" customHeight="1">
      <c r="A168" s="26"/>
      <c r="B168" s="181" t="s">
        <v>109</v>
      </c>
      <c r="C168" s="4">
        <v>400</v>
      </c>
      <c r="D168" s="4" t="s">
        <v>8</v>
      </c>
      <c r="E168" s="37">
        <v>210</v>
      </c>
      <c r="F168" s="37">
        <f>E168*C168</f>
        <v>84000</v>
      </c>
      <c r="G168" s="31">
        <v>150</v>
      </c>
      <c r="H168" s="37">
        <f>G168*C168</f>
        <v>60000</v>
      </c>
      <c r="I168" s="37">
        <f>H168+F168</f>
        <v>144000</v>
      </c>
      <c r="J168" s="4"/>
    </row>
    <row r="169" spans="1:10" s="23" customFormat="1" ht="18.95" customHeight="1">
      <c r="A169" s="132"/>
      <c r="B169" s="188" t="s">
        <v>155</v>
      </c>
      <c r="C169" s="167">
        <v>400</v>
      </c>
      <c r="D169" s="167" t="s">
        <v>8</v>
      </c>
      <c r="E169" s="189">
        <v>30</v>
      </c>
      <c r="F169" s="45">
        <f>E169*C169</f>
        <v>12000</v>
      </c>
      <c r="G169" s="189">
        <v>25</v>
      </c>
      <c r="H169" s="45">
        <f>G169*C169</f>
        <v>10000</v>
      </c>
      <c r="I169" s="45">
        <f>H169+F169</f>
        <v>22000</v>
      </c>
      <c r="J169" s="5"/>
    </row>
    <row r="170" spans="1:10" s="92" customFormat="1" ht="18.95" customHeight="1">
      <c r="A170" s="49"/>
      <c r="B170" s="49" t="s">
        <v>31</v>
      </c>
      <c r="C170" s="53"/>
      <c r="D170" s="53"/>
      <c r="E170" s="53"/>
      <c r="F170" s="20">
        <f>SUM(F161:F169)</f>
        <v>2207960</v>
      </c>
      <c r="G170" s="53"/>
      <c r="H170" s="20">
        <f>SUM(H161:H169)</f>
        <v>776150</v>
      </c>
      <c r="I170" s="20">
        <f>SUM(I161:I169)</f>
        <v>2984110</v>
      </c>
      <c r="J170" s="20"/>
    </row>
    <row r="171" spans="1:10" s="92" customFormat="1" ht="18.95" customHeight="1">
      <c r="A171" s="58"/>
      <c r="B171" s="58" t="s">
        <v>55</v>
      </c>
      <c r="C171" s="56"/>
      <c r="D171" s="56"/>
      <c r="E171" s="18"/>
      <c r="F171" s="19"/>
      <c r="G171" s="19"/>
      <c r="H171" s="19"/>
      <c r="I171" s="19"/>
      <c r="J171" s="18"/>
    </row>
    <row r="172" spans="1:10" s="92" customFormat="1" ht="18.95" customHeight="1">
      <c r="A172" s="25">
        <v>4.5</v>
      </c>
      <c r="B172" s="183" t="s">
        <v>294</v>
      </c>
      <c r="C172" s="133"/>
      <c r="D172" s="133"/>
      <c r="E172" s="13"/>
      <c r="F172" s="13"/>
      <c r="G172" s="14"/>
      <c r="H172" s="13"/>
      <c r="I172" s="13"/>
      <c r="J172" s="133"/>
    </row>
    <row r="173" spans="1:10" s="92" customFormat="1" ht="18.95" customHeight="1">
      <c r="A173" s="25"/>
      <c r="B173" s="190" t="s">
        <v>59</v>
      </c>
      <c r="C173" s="26">
        <v>2100</v>
      </c>
      <c r="D173" s="26" t="s">
        <v>8</v>
      </c>
      <c r="E173" s="26">
        <v>280</v>
      </c>
      <c r="F173" s="31">
        <f>E173*C173</f>
        <v>588000</v>
      </c>
      <c r="G173" s="31">
        <v>50</v>
      </c>
      <c r="H173" s="31">
        <f>G173*C173</f>
        <v>105000</v>
      </c>
      <c r="I173" s="31">
        <f>H173+F173</f>
        <v>693000</v>
      </c>
      <c r="J173" s="4"/>
    </row>
    <row r="174" spans="1:10" s="92" customFormat="1" ht="18.95" customHeight="1">
      <c r="A174" s="25"/>
      <c r="B174" s="99" t="s">
        <v>57</v>
      </c>
      <c r="C174" s="31"/>
      <c r="D174" s="26"/>
      <c r="E174" s="26"/>
      <c r="F174" s="31"/>
      <c r="G174" s="31"/>
      <c r="H174" s="31"/>
      <c r="I174" s="31"/>
      <c r="J174" s="4"/>
    </row>
    <row r="175" spans="1:10" s="92" customFormat="1" ht="18.95" customHeight="1">
      <c r="A175" s="25"/>
      <c r="B175" s="191" t="s">
        <v>58</v>
      </c>
      <c r="C175" s="25">
        <v>580</v>
      </c>
      <c r="D175" s="25" t="s">
        <v>8</v>
      </c>
      <c r="E175" s="26">
        <v>60</v>
      </c>
      <c r="F175" s="31">
        <f>E175*C175</f>
        <v>34800</v>
      </c>
      <c r="G175" s="14">
        <v>50</v>
      </c>
      <c r="H175" s="31">
        <f>G175*C175</f>
        <v>29000</v>
      </c>
      <c r="I175" s="31">
        <f>H175+F175</f>
        <v>63800</v>
      </c>
      <c r="J175" s="4"/>
    </row>
    <row r="176" spans="1:10" s="92" customFormat="1" ht="18.95" customHeight="1">
      <c r="A176" s="25"/>
      <c r="B176" s="99" t="s">
        <v>67</v>
      </c>
      <c r="C176" s="31"/>
      <c r="D176" s="26"/>
      <c r="E176" s="26"/>
      <c r="F176" s="31"/>
      <c r="G176" s="31"/>
      <c r="H176" s="31"/>
      <c r="I176" s="31"/>
      <c r="J176" s="4"/>
    </row>
    <row r="177" spans="1:10" s="92" customFormat="1" ht="18.95" customHeight="1">
      <c r="A177" s="25"/>
      <c r="B177" s="191" t="s">
        <v>68</v>
      </c>
      <c r="C177" s="25">
        <v>920</v>
      </c>
      <c r="D177" s="25" t="s">
        <v>8</v>
      </c>
      <c r="E177" s="26">
        <v>250</v>
      </c>
      <c r="F177" s="31">
        <f>E177*C177</f>
        <v>230000</v>
      </c>
      <c r="G177" s="14">
        <v>50</v>
      </c>
      <c r="H177" s="31">
        <f>G177*C177</f>
        <v>46000</v>
      </c>
      <c r="I177" s="31">
        <f>H177+F177</f>
        <v>276000</v>
      </c>
      <c r="J177" s="4"/>
    </row>
    <row r="178" spans="1:10" s="92" customFormat="1" ht="18.95" customHeight="1">
      <c r="A178" s="25">
        <v>4.5999999999999996</v>
      </c>
      <c r="B178" s="183" t="s">
        <v>110</v>
      </c>
      <c r="C178" s="133"/>
      <c r="D178" s="133"/>
      <c r="E178" s="13"/>
      <c r="F178" s="13"/>
      <c r="G178" s="14"/>
      <c r="H178" s="13"/>
      <c r="I178" s="13"/>
      <c r="J178" s="4"/>
    </row>
    <row r="179" spans="1:10" s="92" customFormat="1" ht="18.95" customHeight="1">
      <c r="A179" s="25"/>
      <c r="B179" s="190" t="s">
        <v>436</v>
      </c>
      <c r="C179" s="26">
        <v>320</v>
      </c>
      <c r="D179" s="26" t="s">
        <v>8</v>
      </c>
      <c r="E179" s="26">
        <v>280</v>
      </c>
      <c r="F179" s="31">
        <f>E179*C179</f>
        <v>89600</v>
      </c>
      <c r="G179" s="31">
        <v>50</v>
      </c>
      <c r="H179" s="31">
        <f>G179*C179</f>
        <v>16000</v>
      </c>
      <c r="I179" s="31">
        <f>H179+F179</f>
        <v>105600</v>
      </c>
      <c r="J179" s="4"/>
    </row>
    <row r="180" spans="1:10" s="92" customFormat="1" ht="18.95" customHeight="1">
      <c r="A180" s="25"/>
      <c r="B180" s="99" t="s">
        <v>57</v>
      </c>
      <c r="C180" s="31"/>
      <c r="D180" s="26"/>
      <c r="E180" s="26"/>
      <c r="F180" s="31"/>
      <c r="G180" s="31"/>
      <c r="H180" s="31"/>
      <c r="I180" s="31"/>
      <c r="J180" s="4"/>
    </row>
    <row r="181" spans="1:10" s="92" customFormat="1" ht="18.95" customHeight="1">
      <c r="A181" s="25"/>
      <c r="B181" s="191" t="s">
        <v>58</v>
      </c>
      <c r="C181" s="25">
        <v>450</v>
      </c>
      <c r="D181" s="25" t="s">
        <v>8</v>
      </c>
      <c r="E181" s="26">
        <v>60</v>
      </c>
      <c r="F181" s="31">
        <f>E181*C181</f>
        <v>27000</v>
      </c>
      <c r="G181" s="14">
        <v>50</v>
      </c>
      <c r="H181" s="31">
        <f>G181*C181</f>
        <v>22500</v>
      </c>
      <c r="I181" s="31">
        <f>H181+F181</f>
        <v>49500</v>
      </c>
      <c r="J181" s="4"/>
    </row>
    <row r="182" spans="1:10" s="92" customFormat="1" ht="18.95" customHeight="1">
      <c r="A182" s="25"/>
      <c r="B182" s="99" t="s">
        <v>67</v>
      </c>
      <c r="C182" s="31"/>
      <c r="D182" s="26"/>
      <c r="E182" s="26"/>
      <c r="F182" s="31"/>
      <c r="G182" s="31"/>
      <c r="H182" s="31"/>
      <c r="I182" s="31"/>
      <c r="J182" s="4"/>
    </row>
    <row r="183" spans="1:10" s="92" customFormat="1" ht="18.95" customHeight="1">
      <c r="A183" s="25"/>
      <c r="B183" s="191" t="s">
        <v>68</v>
      </c>
      <c r="C183" s="25">
        <v>420</v>
      </c>
      <c r="D183" s="25" t="s">
        <v>8</v>
      </c>
      <c r="E183" s="26">
        <v>250</v>
      </c>
      <c r="F183" s="31">
        <f>E183*C183</f>
        <v>105000</v>
      </c>
      <c r="G183" s="14">
        <v>50</v>
      </c>
      <c r="H183" s="31">
        <f>G183*C183</f>
        <v>21000</v>
      </c>
      <c r="I183" s="31">
        <f>H183+F183</f>
        <v>126000</v>
      </c>
      <c r="J183" s="4"/>
    </row>
    <row r="184" spans="1:10" s="92" customFormat="1" ht="18.95" customHeight="1">
      <c r="A184" s="132"/>
      <c r="B184" s="44"/>
      <c r="C184" s="45"/>
      <c r="D184" s="34"/>
      <c r="E184" s="34"/>
      <c r="F184" s="36"/>
      <c r="G184" s="45"/>
      <c r="H184" s="36"/>
      <c r="I184" s="36"/>
      <c r="J184" s="4"/>
    </row>
    <row r="185" spans="1:10" s="92" customFormat="1" ht="18.95" customHeight="1">
      <c r="A185" s="49"/>
      <c r="B185" s="50" t="s">
        <v>31</v>
      </c>
      <c r="C185" s="53"/>
      <c r="D185" s="53"/>
      <c r="E185" s="53"/>
      <c r="F185" s="20">
        <f>SUM(F172:F184)</f>
        <v>1074400</v>
      </c>
      <c r="G185" s="53"/>
      <c r="H185" s="20">
        <f>SUM(H172:H184)</f>
        <v>239500</v>
      </c>
      <c r="I185" s="20">
        <f>SUM(I172:I184)</f>
        <v>1313900</v>
      </c>
      <c r="J185" s="20"/>
    </row>
    <row r="186" spans="1:10" s="92" customFormat="1" ht="18.95" customHeight="1">
      <c r="A186" s="58"/>
      <c r="B186" s="58" t="s">
        <v>111</v>
      </c>
      <c r="C186" s="58"/>
      <c r="D186" s="58"/>
      <c r="E186" s="58"/>
      <c r="F186" s="58"/>
      <c r="G186" s="58"/>
      <c r="H186" s="58"/>
      <c r="I186" s="58"/>
      <c r="J186" s="58"/>
    </row>
    <row r="187" spans="1:10" s="92" customFormat="1" ht="18.95" customHeight="1">
      <c r="A187" s="25">
        <v>4.7</v>
      </c>
      <c r="B187" s="14" t="s">
        <v>295</v>
      </c>
      <c r="C187" s="133"/>
      <c r="D187" s="133"/>
      <c r="E187" s="13"/>
      <c r="F187" s="13"/>
      <c r="G187" s="13"/>
      <c r="H187" s="14"/>
      <c r="I187" s="14"/>
      <c r="J187" s="133"/>
    </row>
    <row r="188" spans="1:10" s="92" customFormat="1" ht="18.95" customHeight="1">
      <c r="A188" s="25"/>
      <c r="B188" s="14" t="s">
        <v>69</v>
      </c>
      <c r="C188" s="133">
        <v>3500</v>
      </c>
      <c r="D188" s="133" t="s">
        <v>10</v>
      </c>
      <c r="E188" s="13">
        <v>0</v>
      </c>
      <c r="F188" s="13">
        <f>SUM(C188*E188)</f>
        <v>0</v>
      </c>
      <c r="G188" s="13">
        <v>60</v>
      </c>
      <c r="H188" s="14">
        <f>SUM(C188*G188)</f>
        <v>210000</v>
      </c>
      <c r="I188" s="14">
        <f>SUM(F188+H188)</f>
        <v>210000</v>
      </c>
      <c r="J188" s="133"/>
    </row>
    <row r="189" spans="1:10" s="92" customFormat="1" ht="18.95" customHeight="1">
      <c r="A189" s="25"/>
      <c r="B189" s="14" t="s">
        <v>48</v>
      </c>
      <c r="C189" s="133">
        <v>920</v>
      </c>
      <c r="D189" s="133" t="s">
        <v>10</v>
      </c>
      <c r="E189" s="26">
        <v>320</v>
      </c>
      <c r="F189" s="13">
        <f>SUM(C189*E189)</f>
        <v>294400</v>
      </c>
      <c r="G189" s="13">
        <v>50</v>
      </c>
      <c r="H189" s="14">
        <f>SUM(C189*G189)</f>
        <v>46000</v>
      </c>
      <c r="I189" s="14">
        <f>SUM(F189+H189)</f>
        <v>340400</v>
      </c>
      <c r="J189" s="133"/>
    </row>
    <row r="190" spans="1:10" s="92" customFormat="1" ht="18.95" customHeight="1">
      <c r="A190" s="25"/>
      <c r="B190" s="14" t="s">
        <v>70</v>
      </c>
      <c r="C190" s="133">
        <v>420</v>
      </c>
      <c r="D190" s="133" t="s">
        <v>10</v>
      </c>
      <c r="E190" s="13">
        <v>1700</v>
      </c>
      <c r="F190" s="13">
        <f>SUM(C190*E190)</f>
        <v>714000</v>
      </c>
      <c r="G190" s="13">
        <v>200</v>
      </c>
      <c r="H190" s="14">
        <f>SUM(C190*G190)</f>
        <v>84000</v>
      </c>
      <c r="I190" s="14">
        <f>SUM(F190+H190)</f>
        <v>798000</v>
      </c>
      <c r="J190" s="133"/>
    </row>
    <row r="191" spans="1:10" s="92" customFormat="1" ht="18.95" customHeight="1">
      <c r="A191" s="52"/>
      <c r="B191" s="14" t="s">
        <v>94</v>
      </c>
      <c r="C191" s="133"/>
      <c r="D191" s="133"/>
      <c r="E191" s="13"/>
      <c r="F191" s="13"/>
      <c r="G191" s="13"/>
      <c r="H191" s="14"/>
      <c r="I191" s="14"/>
      <c r="J191" s="133"/>
    </row>
    <row r="192" spans="1:10" s="92" customFormat="1" ht="18.95" customHeight="1">
      <c r="A192" s="52"/>
      <c r="B192" s="14" t="s">
        <v>71</v>
      </c>
      <c r="C192" s="133">
        <f>80+150</f>
        <v>230</v>
      </c>
      <c r="D192" s="133" t="s">
        <v>9</v>
      </c>
      <c r="E192" s="37">
        <v>440</v>
      </c>
      <c r="F192" s="13">
        <f t="shared" ref="F192:F200" si="20">E192*C192</f>
        <v>101200</v>
      </c>
      <c r="G192" s="13">
        <v>120</v>
      </c>
      <c r="H192" s="13">
        <f t="shared" ref="H192:H200" si="21">G192*C192</f>
        <v>27600</v>
      </c>
      <c r="I192" s="13">
        <f t="shared" ref="I192:I200" si="22">H192+F192</f>
        <v>128800</v>
      </c>
      <c r="J192" s="133"/>
    </row>
    <row r="193" spans="1:10" s="92" customFormat="1" ht="18.95" customHeight="1">
      <c r="A193" s="52"/>
      <c r="B193" s="14" t="s">
        <v>72</v>
      </c>
      <c r="C193" s="133">
        <v>2400</v>
      </c>
      <c r="D193" s="133" t="s">
        <v>9</v>
      </c>
      <c r="E193" s="37">
        <v>1150</v>
      </c>
      <c r="F193" s="13">
        <f t="shared" si="20"/>
        <v>2760000</v>
      </c>
      <c r="G193" s="13">
        <v>350</v>
      </c>
      <c r="H193" s="13">
        <f t="shared" si="21"/>
        <v>840000</v>
      </c>
      <c r="I193" s="13">
        <f t="shared" si="22"/>
        <v>3600000</v>
      </c>
      <c r="J193" s="133" t="s">
        <v>64</v>
      </c>
    </row>
    <row r="194" spans="1:10" s="92" customFormat="1" ht="18.95" customHeight="1">
      <c r="A194" s="52"/>
      <c r="B194" s="14" t="s">
        <v>73</v>
      </c>
      <c r="C194" s="133">
        <v>35</v>
      </c>
      <c r="D194" s="133" t="s">
        <v>9</v>
      </c>
      <c r="E194" s="37">
        <v>1480</v>
      </c>
      <c r="F194" s="13">
        <f t="shared" si="20"/>
        <v>51800</v>
      </c>
      <c r="G194" s="13">
        <v>350</v>
      </c>
      <c r="H194" s="13">
        <f t="shared" si="21"/>
        <v>12250</v>
      </c>
      <c r="I194" s="13">
        <f t="shared" si="22"/>
        <v>64050</v>
      </c>
      <c r="J194" s="133"/>
    </row>
    <row r="195" spans="1:10" s="92" customFormat="1" ht="18.95" customHeight="1">
      <c r="A195" s="52"/>
      <c r="B195" s="14" t="s">
        <v>95</v>
      </c>
      <c r="C195" s="133">
        <f>+C198+C199</f>
        <v>20</v>
      </c>
      <c r="D195" s="133" t="s">
        <v>40</v>
      </c>
      <c r="E195" s="37">
        <v>350</v>
      </c>
      <c r="F195" s="13">
        <f t="shared" si="20"/>
        <v>7000</v>
      </c>
      <c r="G195" s="13">
        <v>100</v>
      </c>
      <c r="H195" s="13">
        <f t="shared" si="21"/>
        <v>2000</v>
      </c>
      <c r="I195" s="13">
        <f t="shared" si="22"/>
        <v>9000</v>
      </c>
      <c r="J195" s="133"/>
    </row>
    <row r="196" spans="1:10" s="92" customFormat="1" ht="18.95" customHeight="1">
      <c r="A196" s="52"/>
      <c r="B196" s="14" t="s">
        <v>62</v>
      </c>
      <c r="C196" s="133">
        <f>+C195</f>
        <v>20</v>
      </c>
      <c r="D196" s="133" t="s">
        <v>40</v>
      </c>
      <c r="E196" s="37">
        <v>500</v>
      </c>
      <c r="F196" s="13">
        <f t="shared" si="20"/>
        <v>10000</v>
      </c>
      <c r="G196" s="13">
        <v>250</v>
      </c>
      <c r="H196" s="13">
        <f t="shared" si="21"/>
        <v>5000</v>
      </c>
      <c r="I196" s="13">
        <f t="shared" si="22"/>
        <v>15000</v>
      </c>
      <c r="J196" s="133"/>
    </row>
    <row r="197" spans="1:10" s="92" customFormat="1" ht="18.95" customHeight="1">
      <c r="A197" s="52"/>
      <c r="B197" s="14" t="s">
        <v>112</v>
      </c>
      <c r="C197" s="133"/>
      <c r="D197" s="133"/>
      <c r="E197" s="13"/>
      <c r="F197" s="13"/>
      <c r="G197" s="13"/>
      <c r="H197" s="13"/>
      <c r="I197" s="13"/>
      <c r="J197" s="133"/>
    </row>
    <row r="198" spans="1:10" s="92" customFormat="1" ht="18.95" customHeight="1">
      <c r="A198" s="52"/>
      <c r="B198" s="14" t="s">
        <v>113</v>
      </c>
      <c r="C198" s="133">
        <v>12</v>
      </c>
      <c r="D198" s="133" t="s">
        <v>40</v>
      </c>
      <c r="E198" s="37">
        <v>6500</v>
      </c>
      <c r="F198" s="13">
        <f t="shared" si="20"/>
        <v>78000</v>
      </c>
      <c r="G198" s="13">
        <v>1200</v>
      </c>
      <c r="H198" s="13">
        <f t="shared" si="21"/>
        <v>14400</v>
      </c>
      <c r="I198" s="13">
        <f t="shared" si="22"/>
        <v>92400</v>
      </c>
      <c r="J198" s="133"/>
    </row>
    <row r="199" spans="1:10" s="92" customFormat="1" ht="18.95" customHeight="1">
      <c r="A199" s="52"/>
      <c r="B199" s="14" t="s">
        <v>114</v>
      </c>
      <c r="C199" s="133">
        <v>8</v>
      </c>
      <c r="D199" s="133" t="s">
        <v>40</v>
      </c>
      <c r="E199" s="37">
        <v>8200</v>
      </c>
      <c r="F199" s="13">
        <f t="shared" si="20"/>
        <v>65600</v>
      </c>
      <c r="G199" s="13">
        <v>1500</v>
      </c>
      <c r="H199" s="13">
        <f t="shared" si="21"/>
        <v>12000</v>
      </c>
      <c r="I199" s="13">
        <f t="shared" si="22"/>
        <v>77600</v>
      </c>
      <c r="J199" s="133"/>
    </row>
    <row r="200" spans="1:10" s="92" customFormat="1" ht="18.95" customHeight="1">
      <c r="A200" s="52"/>
      <c r="B200" s="14" t="s">
        <v>61</v>
      </c>
      <c r="C200" s="133">
        <v>1</v>
      </c>
      <c r="D200" s="133" t="s">
        <v>47</v>
      </c>
      <c r="E200" s="13">
        <v>30000</v>
      </c>
      <c r="F200" s="13">
        <f t="shared" si="20"/>
        <v>30000</v>
      </c>
      <c r="G200" s="13">
        <v>0</v>
      </c>
      <c r="H200" s="13">
        <f t="shared" si="21"/>
        <v>0</v>
      </c>
      <c r="I200" s="13">
        <f t="shared" si="22"/>
        <v>30000</v>
      </c>
      <c r="J200" s="133"/>
    </row>
    <row r="201" spans="1:10" s="92" customFormat="1" ht="18.95" customHeight="1">
      <c r="A201" s="25">
        <v>4.8</v>
      </c>
      <c r="B201" s="14" t="s">
        <v>115</v>
      </c>
      <c r="C201" s="133"/>
      <c r="D201" s="133"/>
      <c r="E201" s="13"/>
      <c r="F201" s="13"/>
      <c r="G201" s="13"/>
      <c r="H201" s="13"/>
      <c r="I201" s="13"/>
      <c r="J201" s="133"/>
    </row>
    <row r="202" spans="1:10" s="92" customFormat="1" ht="18.95" customHeight="1">
      <c r="A202" s="52"/>
      <c r="B202" s="14" t="s">
        <v>95</v>
      </c>
      <c r="C202" s="133">
        <v>36</v>
      </c>
      <c r="D202" s="133" t="s">
        <v>40</v>
      </c>
      <c r="E202" s="37">
        <v>350</v>
      </c>
      <c r="F202" s="13">
        <f>E202*C202</f>
        <v>12600</v>
      </c>
      <c r="G202" s="13">
        <v>100</v>
      </c>
      <c r="H202" s="13">
        <f>G202*C202</f>
        <v>3600</v>
      </c>
      <c r="I202" s="13">
        <f>H202+F202</f>
        <v>16200</v>
      </c>
      <c r="J202" s="133"/>
    </row>
    <row r="203" spans="1:10" s="92" customFormat="1" ht="18.95" customHeight="1">
      <c r="A203" s="52"/>
      <c r="B203" s="14" t="s">
        <v>62</v>
      </c>
      <c r="C203" s="133">
        <v>36</v>
      </c>
      <c r="D203" s="133" t="s">
        <v>40</v>
      </c>
      <c r="E203" s="37">
        <v>500</v>
      </c>
      <c r="F203" s="13">
        <f>E203*C203</f>
        <v>18000</v>
      </c>
      <c r="G203" s="13">
        <v>250</v>
      </c>
      <c r="H203" s="13">
        <f>G203*C203</f>
        <v>9000</v>
      </c>
      <c r="I203" s="13">
        <f>H203+F203</f>
        <v>27000</v>
      </c>
      <c r="J203" s="133"/>
    </row>
    <row r="204" spans="1:10" s="92" customFormat="1" ht="18.95" customHeight="1">
      <c r="A204" s="49"/>
      <c r="B204" s="49" t="s">
        <v>31</v>
      </c>
      <c r="C204" s="49"/>
      <c r="D204" s="49"/>
      <c r="E204" s="20"/>
      <c r="F204" s="20">
        <f>SUM(F187:F203)</f>
        <v>4142600</v>
      </c>
      <c r="G204" s="20"/>
      <c r="H204" s="20">
        <f>SUM(H187:H203)</f>
        <v>1265850</v>
      </c>
      <c r="I204" s="20">
        <f>SUM(I187:I203)</f>
        <v>5408450</v>
      </c>
      <c r="J204" s="49"/>
    </row>
    <row r="205" spans="1:10" s="92" customFormat="1" ht="18.95" customHeight="1">
      <c r="A205" s="58">
        <v>4.9000000000000004</v>
      </c>
      <c r="B205" s="51" t="s">
        <v>74</v>
      </c>
      <c r="C205" s="58"/>
      <c r="D205" s="58"/>
      <c r="E205" s="58"/>
      <c r="F205" s="58"/>
      <c r="G205" s="58"/>
      <c r="H205" s="58"/>
      <c r="I205" s="58"/>
      <c r="J205" s="58"/>
    </row>
    <row r="206" spans="1:10" s="92" customFormat="1" ht="18.95" customHeight="1">
      <c r="A206" s="52"/>
      <c r="B206" s="46" t="s">
        <v>96</v>
      </c>
      <c r="C206" s="4"/>
      <c r="D206" s="4"/>
      <c r="E206" s="4"/>
      <c r="F206" s="26"/>
      <c r="G206" s="4"/>
      <c r="H206" s="26"/>
      <c r="I206" s="26"/>
      <c r="J206" s="4"/>
    </row>
    <row r="207" spans="1:10" s="92" customFormat="1" ht="18.95" customHeight="1">
      <c r="A207" s="33"/>
      <c r="B207" s="47" t="s">
        <v>97</v>
      </c>
      <c r="C207" s="4"/>
      <c r="D207" s="26"/>
      <c r="E207" s="4"/>
      <c r="F207" s="26"/>
      <c r="G207" s="4"/>
      <c r="H207" s="26"/>
      <c r="I207" s="26"/>
      <c r="J207" s="4"/>
    </row>
    <row r="208" spans="1:10" s="92" customFormat="1" ht="18.95" customHeight="1">
      <c r="A208" s="33"/>
      <c r="B208" s="181" t="s">
        <v>98</v>
      </c>
      <c r="C208" s="31">
        <v>3</v>
      </c>
      <c r="D208" s="26" t="s">
        <v>40</v>
      </c>
      <c r="E208" s="4">
        <v>185000</v>
      </c>
      <c r="F208" s="26">
        <f>C208*E208</f>
        <v>555000</v>
      </c>
      <c r="G208" s="4">
        <v>11000</v>
      </c>
      <c r="H208" s="26">
        <f>C208*G208</f>
        <v>33000</v>
      </c>
      <c r="I208" s="26">
        <f>F208+H208</f>
        <v>588000</v>
      </c>
      <c r="J208" s="4"/>
    </row>
    <row r="209" spans="1:10" s="92" customFormat="1" ht="18.95" customHeight="1">
      <c r="A209" s="52"/>
      <c r="B209" s="192" t="s">
        <v>99</v>
      </c>
      <c r="C209" s="4"/>
      <c r="D209" s="4"/>
      <c r="E209" s="4"/>
      <c r="F209" s="4"/>
      <c r="G209" s="30"/>
      <c r="H209" s="30"/>
      <c r="I209" s="30"/>
      <c r="J209" s="4"/>
    </row>
    <row r="210" spans="1:10" s="92" customFormat="1" ht="18.95" customHeight="1">
      <c r="A210" s="33"/>
      <c r="B210" s="185" t="s">
        <v>379</v>
      </c>
      <c r="C210" s="32">
        <v>120</v>
      </c>
      <c r="D210" s="26" t="s">
        <v>40</v>
      </c>
      <c r="E210" s="26">
        <v>9500</v>
      </c>
      <c r="F210" s="26">
        <f>C210*E210</f>
        <v>1140000</v>
      </c>
      <c r="G210" s="26">
        <v>250</v>
      </c>
      <c r="H210" s="26">
        <f>C210*G210</f>
        <v>30000</v>
      </c>
      <c r="I210" s="26">
        <f>F210+H210</f>
        <v>1170000</v>
      </c>
      <c r="J210" s="4"/>
    </row>
    <row r="211" spans="1:10" s="92" customFormat="1" ht="18.95" customHeight="1">
      <c r="A211" s="33"/>
      <c r="B211" s="185" t="s">
        <v>381</v>
      </c>
      <c r="C211" s="32"/>
      <c r="D211" s="26"/>
      <c r="E211" s="26"/>
      <c r="F211" s="26"/>
      <c r="G211" s="26"/>
      <c r="H211" s="26"/>
      <c r="I211" s="26"/>
      <c r="J211" s="4"/>
    </row>
    <row r="212" spans="1:10" s="92" customFormat="1" ht="18.95" customHeight="1">
      <c r="A212" s="33"/>
      <c r="B212" s="185" t="s">
        <v>380</v>
      </c>
      <c r="C212" s="32">
        <v>60</v>
      </c>
      <c r="D212" s="26" t="s">
        <v>40</v>
      </c>
      <c r="E212" s="26">
        <v>16800</v>
      </c>
      <c r="F212" s="26">
        <f>C212*E212</f>
        <v>1008000</v>
      </c>
      <c r="G212" s="4">
        <v>3000</v>
      </c>
      <c r="H212" s="26">
        <f>C212*G212</f>
        <v>180000</v>
      </c>
      <c r="I212" s="26">
        <f>F212+H212</f>
        <v>1188000</v>
      </c>
      <c r="J212" s="4"/>
    </row>
    <row r="213" spans="1:10" s="92" customFormat="1" ht="18.95" customHeight="1">
      <c r="A213" s="52"/>
      <c r="B213" s="192" t="s">
        <v>116</v>
      </c>
      <c r="C213" s="4"/>
      <c r="D213" s="27"/>
      <c r="E213" s="4"/>
      <c r="F213" s="27"/>
      <c r="G213" s="30"/>
      <c r="H213" s="30"/>
      <c r="I213" s="30"/>
      <c r="J213" s="4"/>
    </row>
    <row r="214" spans="1:10" s="92" customFormat="1" ht="18.95" customHeight="1">
      <c r="A214" s="33"/>
      <c r="B214" s="184" t="s">
        <v>117</v>
      </c>
      <c r="C214" s="40">
        <v>1</v>
      </c>
      <c r="D214" s="25" t="s">
        <v>40</v>
      </c>
      <c r="E214" s="27">
        <v>50000</v>
      </c>
      <c r="F214" s="26">
        <f t="shared" ref="F214:F222" si="23">C214*E214</f>
        <v>50000</v>
      </c>
      <c r="G214" s="133">
        <v>3500</v>
      </c>
      <c r="H214" s="29">
        <f t="shared" ref="H214:H222" si="24">C214*G214</f>
        <v>3500</v>
      </c>
      <c r="I214" s="29">
        <f t="shared" ref="I214:I222" si="25">F214+H214</f>
        <v>53500</v>
      </c>
      <c r="J214" s="4"/>
    </row>
    <row r="215" spans="1:10" s="92" customFormat="1" ht="18.95" customHeight="1">
      <c r="A215" s="33"/>
      <c r="B215" s="184" t="s">
        <v>118</v>
      </c>
      <c r="C215" s="40">
        <v>10</v>
      </c>
      <c r="D215" s="25" t="s">
        <v>40</v>
      </c>
      <c r="E215" s="27">
        <v>3250</v>
      </c>
      <c r="F215" s="26">
        <f t="shared" si="23"/>
        <v>32500</v>
      </c>
      <c r="G215" s="133">
        <v>350</v>
      </c>
      <c r="H215" s="29">
        <f t="shared" si="24"/>
        <v>3500</v>
      </c>
      <c r="I215" s="29">
        <f t="shared" si="25"/>
        <v>36000</v>
      </c>
      <c r="J215" s="4"/>
    </row>
    <row r="216" spans="1:10" s="92" customFormat="1" ht="18.95" customHeight="1">
      <c r="A216" s="33"/>
      <c r="B216" s="184" t="s">
        <v>119</v>
      </c>
      <c r="C216" s="40">
        <v>20</v>
      </c>
      <c r="D216" s="25" t="s">
        <v>75</v>
      </c>
      <c r="E216" s="27">
        <v>56</v>
      </c>
      <c r="F216" s="26">
        <f t="shared" si="23"/>
        <v>1120</v>
      </c>
      <c r="G216" s="133">
        <v>42</v>
      </c>
      <c r="H216" s="29">
        <f t="shared" si="24"/>
        <v>840</v>
      </c>
      <c r="I216" s="29">
        <f t="shared" si="25"/>
        <v>1960</v>
      </c>
      <c r="J216" s="4"/>
    </row>
    <row r="217" spans="1:10" s="92" customFormat="1" ht="18.95" customHeight="1">
      <c r="A217" s="33"/>
      <c r="B217" s="184" t="s">
        <v>120</v>
      </c>
      <c r="C217" s="40">
        <v>50</v>
      </c>
      <c r="D217" s="25" t="s">
        <v>75</v>
      </c>
      <c r="E217" s="27">
        <v>78</v>
      </c>
      <c r="F217" s="26">
        <f t="shared" si="23"/>
        <v>3900</v>
      </c>
      <c r="G217" s="133">
        <v>86</v>
      </c>
      <c r="H217" s="29">
        <f t="shared" si="24"/>
        <v>4300</v>
      </c>
      <c r="I217" s="29">
        <f t="shared" si="25"/>
        <v>8200</v>
      </c>
      <c r="J217" s="4"/>
    </row>
    <row r="218" spans="1:10" s="92" customFormat="1" ht="18.95" customHeight="1">
      <c r="A218" s="33"/>
      <c r="B218" s="184" t="s">
        <v>121</v>
      </c>
      <c r="C218" s="40">
        <v>50</v>
      </c>
      <c r="D218" s="25" t="s">
        <v>75</v>
      </c>
      <c r="E218" s="27">
        <v>145</v>
      </c>
      <c r="F218" s="26">
        <f t="shared" si="23"/>
        <v>7250</v>
      </c>
      <c r="G218" s="133">
        <v>115</v>
      </c>
      <c r="H218" s="29">
        <f t="shared" si="24"/>
        <v>5750</v>
      </c>
      <c r="I218" s="29">
        <f t="shared" si="25"/>
        <v>13000</v>
      </c>
      <c r="J218" s="4"/>
    </row>
    <row r="219" spans="1:10" s="92" customFormat="1" ht="18.95" customHeight="1">
      <c r="A219" s="33"/>
      <c r="B219" s="184" t="s">
        <v>122</v>
      </c>
      <c r="C219" s="39">
        <v>15</v>
      </c>
      <c r="D219" s="25" t="s">
        <v>75</v>
      </c>
      <c r="E219" s="29">
        <v>2500</v>
      </c>
      <c r="F219" s="26">
        <f t="shared" si="23"/>
        <v>37500</v>
      </c>
      <c r="G219" s="25">
        <v>560</v>
      </c>
      <c r="H219" s="29">
        <f>C219*G219</f>
        <v>8400</v>
      </c>
      <c r="I219" s="29">
        <f>F219+H219</f>
        <v>45900</v>
      </c>
      <c r="J219" s="4"/>
    </row>
    <row r="220" spans="1:10" s="92" customFormat="1" ht="18.95" customHeight="1">
      <c r="A220" s="33"/>
      <c r="B220" s="184" t="s">
        <v>123</v>
      </c>
      <c r="C220" s="40">
        <v>4</v>
      </c>
      <c r="D220" s="25" t="s">
        <v>40</v>
      </c>
      <c r="E220" s="27">
        <v>12500</v>
      </c>
      <c r="F220" s="26">
        <f>C220*E220</f>
        <v>50000</v>
      </c>
      <c r="G220" s="133">
        <v>2500</v>
      </c>
      <c r="H220" s="29">
        <f>C220*G220</f>
        <v>10000</v>
      </c>
      <c r="I220" s="29">
        <f>F220+H220</f>
        <v>60000</v>
      </c>
      <c r="J220" s="4"/>
    </row>
    <row r="221" spans="1:10" s="92" customFormat="1" ht="18.95" customHeight="1">
      <c r="A221" s="33"/>
      <c r="B221" s="184" t="s">
        <v>124</v>
      </c>
      <c r="C221" s="39">
        <v>30</v>
      </c>
      <c r="D221" s="25" t="s">
        <v>75</v>
      </c>
      <c r="E221" s="29">
        <v>356</v>
      </c>
      <c r="F221" s="26">
        <f t="shared" si="23"/>
        <v>10680</v>
      </c>
      <c r="G221" s="25">
        <v>50</v>
      </c>
      <c r="H221" s="29">
        <f t="shared" si="24"/>
        <v>1500</v>
      </c>
      <c r="I221" s="29">
        <f t="shared" si="25"/>
        <v>12180</v>
      </c>
      <c r="J221" s="4"/>
    </row>
    <row r="222" spans="1:10" s="92" customFormat="1" ht="18.95" customHeight="1">
      <c r="A222" s="33"/>
      <c r="B222" s="95" t="s">
        <v>125</v>
      </c>
      <c r="C222" s="26">
        <v>1</v>
      </c>
      <c r="D222" s="29" t="s">
        <v>83</v>
      </c>
      <c r="E222" s="4">
        <v>84000</v>
      </c>
      <c r="F222" s="26">
        <f t="shared" si="23"/>
        <v>84000</v>
      </c>
      <c r="G222" s="133">
        <v>10000</v>
      </c>
      <c r="H222" s="29">
        <f t="shared" si="24"/>
        <v>10000</v>
      </c>
      <c r="I222" s="29">
        <f t="shared" si="25"/>
        <v>94000</v>
      </c>
      <c r="J222" s="4"/>
    </row>
    <row r="223" spans="1:10" s="92" customFormat="1" ht="18.95" customHeight="1">
      <c r="A223" s="33"/>
      <c r="B223" s="184" t="s">
        <v>126</v>
      </c>
      <c r="C223" s="40">
        <v>1</v>
      </c>
      <c r="D223" s="25" t="s">
        <v>40</v>
      </c>
      <c r="E223" s="27">
        <v>15000</v>
      </c>
      <c r="F223" s="26">
        <f>C223*E223</f>
        <v>15000</v>
      </c>
      <c r="G223" s="133">
        <v>3000</v>
      </c>
      <c r="H223" s="29">
        <f>C223*G223</f>
        <v>3000</v>
      </c>
      <c r="I223" s="29">
        <f>F223+H223</f>
        <v>18000</v>
      </c>
      <c r="J223" s="4"/>
    </row>
    <row r="224" spans="1:10" s="92" customFormat="1" ht="18.95" customHeight="1">
      <c r="A224" s="33"/>
      <c r="B224" s="184" t="s">
        <v>127</v>
      </c>
      <c r="C224" s="40">
        <v>1</v>
      </c>
      <c r="D224" s="25" t="s">
        <v>83</v>
      </c>
      <c r="E224" s="27">
        <v>10000</v>
      </c>
      <c r="F224" s="26">
        <f>C224*E224</f>
        <v>10000</v>
      </c>
      <c r="G224" s="133">
        <v>2000</v>
      </c>
      <c r="H224" s="29">
        <f>C224*G224</f>
        <v>2000</v>
      </c>
      <c r="I224" s="29">
        <f>F224+H224</f>
        <v>12000</v>
      </c>
      <c r="J224" s="4"/>
    </row>
    <row r="225" spans="1:10" s="92" customFormat="1" ht="18.95" customHeight="1">
      <c r="A225" s="49"/>
      <c r="B225" s="49" t="s">
        <v>31</v>
      </c>
      <c r="C225" s="49"/>
      <c r="D225" s="49"/>
      <c r="E225" s="20"/>
      <c r="F225" s="20">
        <f>SUM(F206:F224)</f>
        <v>3004950</v>
      </c>
      <c r="G225" s="20"/>
      <c r="H225" s="20">
        <f>SUM(H206:H224)</f>
        <v>295790</v>
      </c>
      <c r="I225" s="20">
        <f>SUM(I206:I224)</f>
        <v>3300740</v>
      </c>
      <c r="J225" s="49"/>
    </row>
    <row r="226" spans="1:10" s="92" customFormat="1" ht="18.95" customHeight="1">
      <c r="A226" s="58"/>
      <c r="B226" s="58" t="s">
        <v>128</v>
      </c>
      <c r="C226" s="58"/>
      <c r="D226" s="58"/>
      <c r="E226" s="58"/>
      <c r="F226" s="58"/>
      <c r="G226" s="58"/>
      <c r="H226" s="58"/>
      <c r="I226" s="58"/>
      <c r="J226" s="58"/>
    </row>
    <row r="227" spans="1:10" s="92" customFormat="1" ht="18.95" customHeight="1">
      <c r="A227" s="133">
        <v>4.0999999999999996</v>
      </c>
      <c r="B227" s="186" t="s">
        <v>129</v>
      </c>
      <c r="C227" s="96">
        <v>2140</v>
      </c>
      <c r="D227" s="96" t="s">
        <v>9</v>
      </c>
      <c r="E227" s="37"/>
      <c r="F227" s="31"/>
      <c r="G227" s="37"/>
      <c r="H227" s="31"/>
      <c r="I227" s="31"/>
      <c r="J227" s="31"/>
    </row>
    <row r="228" spans="1:10" s="92" customFormat="1" ht="18.95" customHeight="1">
      <c r="A228" s="94"/>
      <c r="B228" s="47" t="s">
        <v>78</v>
      </c>
      <c r="C228" s="4">
        <f>C227*0.5*0.2</f>
        <v>214</v>
      </c>
      <c r="D228" s="4" t="s">
        <v>10</v>
      </c>
      <c r="E228" s="37">
        <v>350</v>
      </c>
      <c r="F228" s="31">
        <f t="shared" ref="F228:F239" si="26">E228*C228</f>
        <v>74900</v>
      </c>
      <c r="G228" s="37">
        <v>50</v>
      </c>
      <c r="H228" s="31">
        <f t="shared" ref="H228:H239" si="27">G228*C228</f>
        <v>10700</v>
      </c>
      <c r="I228" s="31">
        <f t="shared" ref="I228:I239" si="28">H228+F228</f>
        <v>85600</v>
      </c>
      <c r="J228" s="31"/>
    </row>
    <row r="229" spans="1:10" s="92" customFormat="1" ht="18.95" customHeight="1">
      <c r="A229" s="94"/>
      <c r="B229" s="47" t="s">
        <v>130</v>
      </c>
      <c r="C229" s="4">
        <v>2200</v>
      </c>
      <c r="D229" s="4" t="s">
        <v>9</v>
      </c>
      <c r="E229" s="37">
        <v>900</v>
      </c>
      <c r="F229" s="31">
        <f t="shared" si="26"/>
        <v>1980000</v>
      </c>
      <c r="G229" s="37">
        <v>500</v>
      </c>
      <c r="H229" s="31">
        <f t="shared" si="27"/>
        <v>1100000</v>
      </c>
      <c r="I229" s="31">
        <f t="shared" si="28"/>
        <v>3080000</v>
      </c>
      <c r="J229" s="4"/>
    </row>
    <row r="230" spans="1:10" s="92" customFormat="1" ht="18.95" customHeight="1">
      <c r="A230" s="94"/>
      <c r="B230" s="47" t="s">
        <v>131</v>
      </c>
      <c r="C230" s="4">
        <f>30*4+20*1</f>
        <v>140</v>
      </c>
      <c r="D230" s="4" t="s">
        <v>9</v>
      </c>
      <c r="E230" s="37">
        <v>3500</v>
      </c>
      <c r="F230" s="31">
        <f t="shared" si="26"/>
        <v>490000</v>
      </c>
      <c r="G230" s="37">
        <v>500</v>
      </c>
      <c r="H230" s="31">
        <f t="shared" si="27"/>
        <v>70000</v>
      </c>
      <c r="I230" s="31">
        <f t="shared" si="28"/>
        <v>560000</v>
      </c>
      <c r="J230" s="4"/>
    </row>
    <row r="231" spans="1:10" s="92" customFormat="1" ht="18.95" customHeight="1">
      <c r="A231" s="94"/>
      <c r="B231" s="47" t="s">
        <v>80</v>
      </c>
      <c r="C231" s="4">
        <f>(4+1)*2</f>
        <v>10</v>
      </c>
      <c r="D231" s="4" t="s">
        <v>81</v>
      </c>
      <c r="E231" s="37">
        <v>1500</v>
      </c>
      <c r="F231" s="31">
        <f t="shared" si="26"/>
        <v>15000</v>
      </c>
      <c r="G231" s="37">
        <v>0</v>
      </c>
      <c r="H231" s="31">
        <f t="shared" si="27"/>
        <v>0</v>
      </c>
      <c r="I231" s="31">
        <f t="shared" si="28"/>
        <v>15000</v>
      </c>
      <c r="J231" s="4"/>
    </row>
    <row r="232" spans="1:10" s="92" customFormat="1" ht="18.95" customHeight="1">
      <c r="A232" s="94"/>
      <c r="B232" s="47" t="s">
        <v>132</v>
      </c>
      <c r="C232" s="4">
        <v>1</v>
      </c>
      <c r="D232" s="4" t="s">
        <v>40</v>
      </c>
      <c r="E232" s="37">
        <v>3500</v>
      </c>
      <c r="F232" s="31">
        <f t="shared" si="26"/>
        <v>3500</v>
      </c>
      <c r="G232" s="37">
        <v>1500</v>
      </c>
      <c r="H232" s="31">
        <f t="shared" si="27"/>
        <v>1500</v>
      </c>
      <c r="I232" s="31">
        <f t="shared" si="28"/>
        <v>5000</v>
      </c>
      <c r="J232" s="4"/>
    </row>
    <row r="233" spans="1:10" s="92" customFormat="1" ht="18.95" customHeight="1">
      <c r="A233" s="94"/>
      <c r="B233" s="47" t="s">
        <v>133</v>
      </c>
      <c r="C233" s="4">
        <v>5</v>
      </c>
      <c r="D233" s="4" t="s">
        <v>81</v>
      </c>
      <c r="E233" s="37">
        <v>5000</v>
      </c>
      <c r="F233" s="31">
        <f t="shared" si="26"/>
        <v>25000</v>
      </c>
      <c r="G233" s="37">
        <v>2000</v>
      </c>
      <c r="H233" s="31">
        <f t="shared" si="27"/>
        <v>10000</v>
      </c>
      <c r="I233" s="31">
        <f t="shared" si="28"/>
        <v>35000</v>
      </c>
      <c r="J233" s="4"/>
    </row>
    <row r="234" spans="1:10" s="92" customFormat="1" ht="18.95" customHeight="1">
      <c r="A234" s="94"/>
      <c r="B234" s="47" t="s">
        <v>134</v>
      </c>
      <c r="C234" s="4">
        <f>1*C233</f>
        <v>5</v>
      </c>
      <c r="D234" s="4" t="s">
        <v>81</v>
      </c>
      <c r="E234" s="37">
        <v>15000</v>
      </c>
      <c r="F234" s="31">
        <f t="shared" si="26"/>
        <v>75000</v>
      </c>
      <c r="G234" s="37">
        <v>2500</v>
      </c>
      <c r="H234" s="31">
        <f t="shared" si="27"/>
        <v>12500</v>
      </c>
      <c r="I234" s="31">
        <f t="shared" si="28"/>
        <v>87500</v>
      </c>
      <c r="J234" s="4"/>
    </row>
    <row r="235" spans="1:10" s="92" customFormat="1" ht="18.95" customHeight="1">
      <c r="A235" s="94"/>
      <c r="B235" s="47" t="s">
        <v>135</v>
      </c>
      <c r="C235" s="4">
        <f>1*C233</f>
        <v>5</v>
      </c>
      <c r="D235" s="4" t="s">
        <v>87</v>
      </c>
      <c r="E235" s="37">
        <v>6211</v>
      </c>
      <c r="F235" s="31">
        <f t="shared" si="26"/>
        <v>31055</v>
      </c>
      <c r="G235" s="37">
        <v>1500</v>
      </c>
      <c r="H235" s="31">
        <f t="shared" si="27"/>
        <v>7500</v>
      </c>
      <c r="I235" s="31">
        <f t="shared" si="28"/>
        <v>38555</v>
      </c>
      <c r="J235" s="4"/>
    </row>
    <row r="236" spans="1:10" s="92" customFormat="1" ht="18.95" customHeight="1">
      <c r="A236" s="94"/>
      <c r="B236" s="47" t="s">
        <v>136</v>
      </c>
      <c r="C236" s="4">
        <f>1*C233</f>
        <v>5</v>
      </c>
      <c r="D236" s="4" t="s">
        <v>87</v>
      </c>
      <c r="E236" s="37">
        <v>15000</v>
      </c>
      <c r="F236" s="31">
        <f t="shared" si="26"/>
        <v>75000</v>
      </c>
      <c r="G236" s="37">
        <v>4000</v>
      </c>
      <c r="H236" s="31">
        <f t="shared" si="27"/>
        <v>20000</v>
      </c>
      <c r="I236" s="31">
        <f t="shared" si="28"/>
        <v>95000</v>
      </c>
      <c r="J236" s="4"/>
    </row>
    <row r="237" spans="1:10" s="92" customFormat="1" ht="18.95" customHeight="1">
      <c r="A237" s="94"/>
      <c r="B237" s="47" t="s">
        <v>137</v>
      </c>
      <c r="C237" s="4">
        <f>1*C233</f>
        <v>5</v>
      </c>
      <c r="D237" s="4" t="s">
        <v>87</v>
      </c>
      <c r="E237" s="37">
        <v>600</v>
      </c>
      <c r="F237" s="31">
        <f t="shared" si="26"/>
        <v>3000</v>
      </c>
      <c r="G237" s="37">
        <v>250</v>
      </c>
      <c r="H237" s="31">
        <f t="shared" si="27"/>
        <v>1250</v>
      </c>
      <c r="I237" s="31">
        <f t="shared" si="28"/>
        <v>4250</v>
      </c>
      <c r="J237" s="4"/>
    </row>
    <row r="238" spans="1:10" s="92" customFormat="1" ht="18.95" customHeight="1">
      <c r="A238" s="94"/>
      <c r="B238" s="47" t="s">
        <v>138</v>
      </c>
      <c r="C238" s="4">
        <f>1*C233</f>
        <v>5</v>
      </c>
      <c r="D238" s="4" t="s">
        <v>87</v>
      </c>
      <c r="E238" s="37">
        <v>1500</v>
      </c>
      <c r="F238" s="31">
        <f t="shared" si="26"/>
        <v>7500</v>
      </c>
      <c r="G238" s="37">
        <v>600</v>
      </c>
      <c r="H238" s="31">
        <f t="shared" si="27"/>
        <v>3000</v>
      </c>
      <c r="I238" s="31">
        <f t="shared" si="28"/>
        <v>10500</v>
      </c>
      <c r="J238" s="4"/>
    </row>
    <row r="239" spans="1:10" s="92" customFormat="1" ht="18.95" customHeight="1">
      <c r="A239" s="94"/>
      <c r="B239" s="47" t="s">
        <v>82</v>
      </c>
      <c r="C239" s="4">
        <v>1</v>
      </c>
      <c r="D239" s="4" t="s">
        <v>83</v>
      </c>
      <c r="E239" s="37">
        <v>5000</v>
      </c>
      <c r="F239" s="31">
        <f t="shared" si="26"/>
        <v>5000</v>
      </c>
      <c r="G239" s="37">
        <v>1500</v>
      </c>
      <c r="H239" s="31">
        <f t="shared" si="27"/>
        <v>1500</v>
      </c>
      <c r="I239" s="31">
        <f t="shared" si="28"/>
        <v>6500</v>
      </c>
      <c r="J239" s="4"/>
    </row>
    <row r="240" spans="1:10" s="92" customFormat="1" ht="18.95" customHeight="1">
      <c r="A240" s="133"/>
      <c r="B240" s="187" t="s">
        <v>139</v>
      </c>
      <c r="C240" s="96">
        <v>612</v>
      </c>
      <c r="D240" s="96" t="s">
        <v>9</v>
      </c>
      <c r="E240" s="37"/>
      <c r="F240" s="31"/>
      <c r="G240" s="37"/>
      <c r="H240" s="31"/>
      <c r="I240" s="31"/>
      <c r="J240" s="4"/>
    </row>
    <row r="241" spans="1:10" s="92" customFormat="1" ht="18.95" customHeight="1">
      <c r="A241" s="25"/>
      <c r="B241" s="47" t="s">
        <v>78</v>
      </c>
      <c r="C241" s="4">
        <v>30</v>
      </c>
      <c r="D241" s="4" t="s">
        <v>10</v>
      </c>
      <c r="E241" s="37">
        <v>350</v>
      </c>
      <c r="F241" s="31">
        <f t="shared" ref="F241:F246" si="29">E241*C241</f>
        <v>10500</v>
      </c>
      <c r="G241" s="37">
        <v>50</v>
      </c>
      <c r="H241" s="31">
        <f t="shared" ref="H241:H246" si="30">G241*C241</f>
        <v>1500</v>
      </c>
      <c r="I241" s="31">
        <f t="shared" ref="I241:I246" si="31">H241+F241</f>
        <v>12000</v>
      </c>
      <c r="J241" s="31"/>
    </row>
    <row r="242" spans="1:10" s="92" customFormat="1" ht="18.95" customHeight="1">
      <c r="A242" s="25"/>
      <c r="B242" s="47" t="s">
        <v>130</v>
      </c>
      <c r="C242" s="4">
        <f>+C240</f>
        <v>612</v>
      </c>
      <c r="D242" s="4" t="s">
        <v>9</v>
      </c>
      <c r="E242" s="37">
        <v>900</v>
      </c>
      <c r="F242" s="31">
        <f t="shared" si="29"/>
        <v>550800</v>
      </c>
      <c r="G242" s="37">
        <v>500</v>
      </c>
      <c r="H242" s="31">
        <f t="shared" si="30"/>
        <v>306000</v>
      </c>
      <c r="I242" s="31">
        <f t="shared" si="31"/>
        <v>856800</v>
      </c>
      <c r="J242" s="31"/>
    </row>
    <row r="243" spans="1:10" s="92" customFormat="1" ht="18.95" customHeight="1">
      <c r="A243" s="25"/>
      <c r="B243" s="47" t="s">
        <v>140</v>
      </c>
      <c r="C243" s="4">
        <v>1</v>
      </c>
      <c r="D243" s="4" t="s">
        <v>40</v>
      </c>
      <c r="E243" s="37">
        <v>10000</v>
      </c>
      <c r="F243" s="31">
        <f t="shared" si="29"/>
        <v>10000</v>
      </c>
      <c r="G243" s="37">
        <v>2500</v>
      </c>
      <c r="H243" s="31">
        <f t="shared" si="30"/>
        <v>2500</v>
      </c>
      <c r="I243" s="31">
        <f t="shared" si="31"/>
        <v>12500</v>
      </c>
      <c r="J243" s="31"/>
    </row>
    <row r="244" spans="1:10" s="92" customFormat="1" ht="18.95" customHeight="1">
      <c r="A244" s="25"/>
      <c r="B244" s="47" t="s">
        <v>131</v>
      </c>
      <c r="C244" s="4">
        <f>20*1</f>
        <v>20</v>
      </c>
      <c r="D244" s="4" t="s">
        <v>9</v>
      </c>
      <c r="E244" s="37">
        <v>3500</v>
      </c>
      <c r="F244" s="31">
        <f t="shared" si="29"/>
        <v>70000</v>
      </c>
      <c r="G244" s="37">
        <v>500</v>
      </c>
      <c r="H244" s="31">
        <f t="shared" si="30"/>
        <v>10000</v>
      </c>
      <c r="I244" s="31">
        <f t="shared" si="31"/>
        <v>80000</v>
      </c>
      <c r="J244" s="31"/>
    </row>
    <row r="245" spans="1:10" s="92" customFormat="1" ht="18.95" customHeight="1">
      <c r="A245" s="25"/>
      <c r="B245" s="47" t="s">
        <v>80</v>
      </c>
      <c r="C245" s="4">
        <v>2</v>
      </c>
      <c r="D245" s="4" t="s">
        <v>81</v>
      </c>
      <c r="E245" s="37">
        <v>1500</v>
      </c>
      <c r="F245" s="31">
        <f t="shared" si="29"/>
        <v>3000</v>
      </c>
      <c r="G245" s="37">
        <v>500</v>
      </c>
      <c r="H245" s="31">
        <f t="shared" si="30"/>
        <v>1000</v>
      </c>
      <c r="I245" s="31">
        <f t="shared" si="31"/>
        <v>4000</v>
      </c>
      <c r="J245" s="31"/>
    </row>
    <row r="246" spans="1:10" s="92" customFormat="1" ht="18.95" customHeight="1">
      <c r="A246" s="94"/>
      <c r="B246" s="47" t="s">
        <v>82</v>
      </c>
      <c r="C246" s="4">
        <v>1</v>
      </c>
      <c r="D246" s="4" t="s">
        <v>83</v>
      </c>
      <c r="E246" s="37">
        <v>5000</v>
      </c>
      <c r="F246" s="31">
        <f t="shared" si="29"/>
        <v>5000</v>
      </c>
      <c r="G246" s="37">
        <v>2000</v>
      </c>
      <c r="H246" s="31">
        <f t="shared" si="30"/>
        <v>2000</v>
      </c>
      <c r="I246" s="31">
        <f t="shared" si="31"/>
        <v>7000</v>
      </c>
      <c r="J246" s="31"/>
    </row>
    <row r="247" spans="1:10" s="92" customFormat="1" ht="18.95" customHeight="1">
      <c r="A247" s="133"/>
      <c r="B247" s="187" t="s">
        <v>141</v>
      </c>
      <c r="C247" s="96">
        <v>832</v>
      </c>
      <c r="D247" s="96" t="s">
        <v>9</v>
      </c>
      <c r="E247" s="37"/>
      <c r="F247" s="31"/>
      <c r="G247" s="37"/>
      <c r="H247" s="31"/>
      <c r="I247" s="31"/>
      <c r="J247" s="4"/>
    </row>
    <row r="248" spans="1:10" s="92" customFormat="1" ht="18.95" customHeight="1">
      <c r="A248" s="25"/>
      <c r="B248" s="47" t="s">
        <v>140</v>
      </c>
      <c r="C248" s="4">
        <v>1</v>
      </c>
      <c r="D248" s="4" t="s">
        <v>40</v>
      </c>
      <c r="E248" s="37">
        <v>10000</v>
      </c>
      <c r="F248" s="31">
        <f t="shared" ref="F248:F258" si="32">E248*C248</f>
        <v>10000</v>
      </c>
      <c r="G248" s="37">
        <v>2500</v>
      </c>
      <c r="H248" s="31">
        <f t="shared" ref="H248:H258" si="33">G248*C248</f>
        <v>2500</v>
      </c>
      <c r="I248" s="31">
        <f t="shared" ref="I248:I258" si="34">H248+F248</f>
        <v>12500</v>
      </c>
      <c r="J248" s="31"/>
    </row>
    <row r="249" spans="1:10" s="92" customFormat="1" ht="18.95" customHeight="1">
      <c r="A249" s="25"/>
      <c r="B249" s="47" t="s">
        <v>131</v>
      </c>
      <c r="C249" s="4">
        <f>20*1</f>
        <v>20</v>
      </c>
      <c r="D249" s="4" t="s">
        <v>9</v>
      </c>
      <c r="E249" s="37">
        <v>3500</v>
      </c>
      <c r="F249" s="31">
        <f t="shared" si="32"/>
        <v>70000</v>
      </c>
      <c r="G249" s="37">
        <v>500</v>
      </c>
      <c r="H249" s="31">
        <f t="shared" si="33"/>
        <v>10000</v>
      </c>
      <c r="I249" s="31">
        <f t="shared" si="34"/>
        <v>80000</v>
      </c>
      <c r="J249" s="31"/>
    </row>
    <row r="250" spans="1:10" s="92" customFormat="1" ht="18.95" customHeight="1">
      <c r="A250" s="25"/>
      <c r="B250" s="47" t="s">
        <v>80</v>
      </c>
      <c r="C250" s="4">
        <v>2</v>
      </c>
      <c r="D250" s="4" t="s">
        <v>81</v>
      </c>
      <c r="E250" s="37">
        <v>15000</v>
      </c>
      <c r="F250" s="31">
        <f t="shared" si="32"/>
        <v>30000</v>
      </c>
      <c r="G250" s="37">
        <v>2500</v>
      </c>
      <c r="H250" s="31">
        <f t="shared" si="33"/>
        <v>5000</v>
      </c>
      <c r="I250" s="31">
        <f t="shared" si="34"/>
        <v>35000</v>
      </c>
      <c r="J250" s="31"/>
    </row>
    <row r="251" spans="1:10" s="92" customFormat="1" ht="18.95" customHeight="1">
      <c r="A251" s="25"/>
      <c r="B251" s="47" t="s">
        <v>132</v>
      </c>
      <c r="C251" s="4">
        <v>1</v>
      </c>
      <c r="D251" s="4" t="s">
        <v>40</v>
      </c>
      <c r="E251" s="37">
        <v>3500</v>
      </c>
      <c r="F251" s="31">
        <f t="shared" si="32"/>
        <v>3500</v>
      </c>
      <c r="G251" s="37">
        <v>1500</v>
      </c>
      <c r="H251" s="31">
        <f t="shared" si="33"/>
        <v>1500</v>
      </c>
      <c r="I251" s="31">
        <f t="shared" si="34"/>
        <v>5000</v>
      </c>
      <c r="J251" s="31"/>
    </row>
    <row r="252" spans="1:10" s="92" customFormat="1" ht="18.95" customHeight="1">
      <c r="A252" s="26"/>
      <c r="B252" s="47" t="s">
        <v>133</v>
      </c>
      <c r="C252" s="4">
        <v>1</v>
      </c>
      <c r="D252" s="4" t="s">
        <v>81</v>
      </c>
      <c r="E252" s="37">
        <v>5000</v>
      </c>
      <c r="F252" s="31">
        <f t="shared" si="32"/>
        <v>5000</v>
      </c>
      <c r="G252" s="37">
        <v>2000</v>
      </c>
      <c r="H252" s="31">
        <f t="shared" si="33"/>
        <v>2000</v>
      </c>
      <c r="I252" s="31">
        <f t="shared" si="34"/>
        <v>7000</v>
      </c>
      <c r="J252" s="31"/>
    </row>
    <row r="253" spans="1:10" s="92" customFormat="1" ht="18.95" customHeight="1">
      <c r="A253" s="25"/>
      <c r="B253" s="47" t="s">
        <v>134</v>
      </c>
      <c r="C253" s="4">
        <f>1*C252</f>
        <v>1</v>
      </c>
      <c r="D253" s="4" t="s">
        <v>81</v>
      </c>
      <c r="E253" s="37">
        <v>15000</v>
      </c>
      <c r="F253" s="31">
        <f t="shared" si="32"/>
        <v>15000</v>
      </c>
      <c r="G253" s="37">
        <v>2500</v>
      </c>
      <c r="H253" s="31">
        <f t="shared" si="33"/>
        <v>2500</v>
      </c>
      <c r="I253" s="31">
        <f t="shared" si="34"/>
        <v>17500</v>
      </c>
      <c r="J253" s="31"/>
    </row>
    <row r="254" spans="1:10" s="92" customFormat="1" ht="18.95" customHeight="1">
      <c r="A254" s="25"/>
      <c r="B254" s="47" t="s">
        <v>135</v>
      </c>
      <c r="C254" s="4">
        <f>1*C252</f>
        <v>1</v>
      </c>
      <c r="D254" s="4" t="s">
        <v>87</v>
      </c>
      <c r="E254" s="37">
        <v>6211</v>
      </c>
      <c r="F254" s="31">
        <f t="shared" si="32"/>
        <v>6211</v>
      </c>
      <c r="G254" s="37">
        <v>1500</v>
      </c>
      <c r="H254" s="31">
        <f t="shared" si="33"/>
        <v>1500</v>
      </c>
      <c r="I254" s="31">
        <f t="shared" si="34"/>
        <v>7711</v>
      </c>
      <c r="J254" s="31"/>
    </row>
    <row r="255" spans="1:10" s="92" customFormat="1" ht="18.95" customHeight="1">
      <c r="A255" s="25"/>
      <c r="B255" s="47" t="s">
        <v>136</v>
      </c>
      <c r="C255" s="4">
        <f>1*C252</f>
        <v>1</v>
      </c>
      <c r="D255" s="4" t="s">
        <v>87</v>
      </c>
      <c r="E255" s="37">
        <v>15000</v>
      </c>
      <c r="F255" s="31">
        <f t="shared" si="32"/>
        <v>15000</v>
      </c>
      <c r="G255" s="37">
        <v>4000</v>
      </c>
      <c r="H255" s="31">
        <f t="shared" si="33"/>
        <v>4000</v>
      </c>
      <c r="I255" s="31">
        <f t="shared" si="34"/>
        <v>19000</v>
      </c>
      <c r="J255" s="31"/>
    </row>
    <row r="256" spans="1:10" s="92" customFormat="1" ht="18.95" customHeight="1">
      <c r="A256" s="25"/>
      <c r="B256" s="47" t="s">
        <v>137</v>
      </c>
      <c r="C256" s="4">
        <f>1*C252</f>
        <v>1</v>
      </c>
      <c r="D256" s="4" t="s">
        <v>87</v>
      </c>
      <c r="E256" s="37">
        <v>600</v>
      </c>
      <c r="F256" s="31">
        <f t="shared" si="32"/>
        <v>600</v>
      </c>
      <c r="G256" s="37">
        <v>250</v>
      </c>
      <c r="H256" s="31">
        <f t="shared" si="33"/>
        <v>250</v>
      </c>
      <c r="I256" s="31">
        <f t="shared" si="34"/>
        <v>850</v>
      </c>
      <c r="J256" s="31"/>
    </row>
    <row r="257" spans="1:10" s="92" customFormat="1" ht="18.95" customHeight="1">
      <c r="A257" s="25"/>
      <c r="B257" s="47" t="s">
        <v>138</v>
      </c>
      <c r="C257" s="4">
        <f>1*C252</f>
        <v>1</v>
      </c>
      <c r="D257" s="4" t="s">
        <v>87</v>
      </c>
      <c r="E257" s="37">
        <v>1500</v>
      </c>
      <c r="F257" s="31">
        <f t="shared" si="32"/>
        <v>1500</v>
      </c>
      <c r="G257" s="37">
        <v>600</v>
      </c>
      <c r="H257" s="31">
        <f t="shared" si="33"/>
        <v>600</v>
      </c>
      <c r="I257" s="31">
        <f t="shared" si="34"/>
        <v>2100</v>
      </c>
      <c r="J257" s="4"/>
    </row>
    <row r="258" spans="1:10" s="92" customFormat="1" ht="18.95" customHeight="1">
      <c r="A258" s="94"/>
      <c r="B258" s="47" t="s">
        <v>82</v>
      </c>
      <c r="C258" s="4">
        <f>1*C252</f>
        <v>1</v>
      </c>
      <c r="D258" s="4" t="s">
        <v>83</v>
      </c>
      <c r="E258" s="37">
        <v>5000</v>
      </c>
      <c r="F258" s="31">
        <f t="shared" si="32"/>
        <v>5000</v>
      </c>
      <c r="G258" s="37">
        <v>1500</v>
      </c>
      <c r="H258" s="31">
        <f t="shared" si="33"/>
        <v>1500</v>
      </c>
      <c r="I258" s="31">
        <f t="shared" si="34"/>
        <v>6500</v>
      </c>
      <c r="J258" s="31"/>
    </row>
    <row r="259" spans="1:10" s="92" customFormat="1" ht="18.95" customHeight="1">
      <c r="A259" s="133"/>
      <c r="B259" s="187" t="s">
        <v>142</v>
      </c>
      <c r="C259" s="96">
        <v>520</v>
      </c>
      <c r="D259" s="96" t="s">
        <v>9</v>
      </c>
      <c r="E259" s="37"/>
      <c r="F259" s="31"/>
      <c r="G259" s="37"/>
      <c r="H259" s="31"/>
      <c r="I259" s="31"/>
      <c r="J259" s="4"/>
    </row>
    <row r="260" spans="1:10" s="92" customFormat="1" ht="18.95" customHeight="1">
      <c r="A260" s="25"/>
      <c r="B260" s="47" t="s">
        <v>140</v>
      </c>
      <c r="C260" s="4">
        <v>1</v>
      </c>
      <c r="D260" s="4" t="s">
        <v>40</v>
      </c>
      <c r="E260" s="37">
        <v>10000</v>
      </c>
      <c r="F260" s="31">
        <f t="shared" ref="F260:F268" si="35">E260*C260</f>
        <v>10000</v>
      </c>
      <c r="G260" s="37">
        <v>2500</v>
      </c>
      <c r="H260" s="31">
        <f t="shared" ref="H260:H268" si="36">G260*C260</f>
        <v>2500</v>
      </c>
      <c r="I260" s="31">
        <f t="shared" ref="I260:I268" si="37">H260+F260</f>
        <v>12500</v>
      </c>
      <c r="J260" s="31"/>
    </row>
    <row r="261" spans="1:10" s="92" customFormat="1" ht="18.95" customHeight="1">
      <c r="A261" s="25"/>
      <c r="B261" s="47" t="s">
        <v>132</v>
      </c>
      <c r="C261" s="4">
        <v>1</v>
      </c>
      <c r="D261" s="4" t="s">
        <v>40</v>
      </c>
      <c r="E261" s="37">
        <v>3500</v>
      </c>
      <c r="F261" s="31">
        <f t="shared" si="35"/>
        <v>3500</v>
      </c>
      <c r="G261" s="37">
        <v>1500</v>
      </c>
      <c r="H261" s="31">
        <f t="shared" si="36"/>
        <v>1500</v>
      </c>
      <c r="I261" s="31">
        <f t="shared" si="37"/>
        <v>5000</v>
      </c>
      <c r="J261" s="31"/>
    </row>
    <row r="262" spans="1:10" s="92" customFormat="1" ht="18.95" customHeight="1">
      <c r="A262" s="26"/>
      <c r="B262" s="47" t="s">
        <v>133</v>
      </c>
      <c r="C262" s="4">
        <v>1</v>
      </c>
      <c r="D262" s="4" t="s">
        <v>81</v>
      </c>
      <c r="E262" s="37">
        <v>5000</v>
      </c>
      <c r="F262" s="31">
        <f t="shared" si="35"/>
        <v>5000</v>
      </c>
      <c r="G262" s="37">
        <v>2000</v>
      </c>
      <c r="H262" s="31">
        <f t="shared" si="36"/>
        <v>2000</v>
      </c>
      <c r="I262" s="31">
        <f t="shared" si="37"/>
        <v>7000</v>
      </c>
      <c r="J262" s="31"/>
    </row>
    <row r="263" spans="1:10" s="92" customFormat="1" ht="18.95" customHeight="1">
      <c r="A263" s="25"/>
      <c r="B263" s="47" t="s">
        <v>134</v>
      </c>
      <c r="C263" s="4">
        <f>1*C262</f>
        <v>1</v>
      </c>
      <c r="D263" s="4" t="s">
        <v>81</v>
      </c>
      <c r="E263" s="37">
        <v>15000</v>
      </c>
      <c r="F263" s="31">
        <f t="shared" si="35"/>
        <v>15000</v>
      </c>
      <c r="G263" s="37">
        <v>2500</v>
      </c>
      <c r="H263" s="31">
        <f t="shared" si="36"/>
        <v>2500</v>
      </c>
      <c r="I263" s="31">
        <f t="shared" si="37"/>
        <v>17500</v>
      </c>
      <c r="J263" s="31"/>
    </row>
    <row r="264" spans="1:10" s="92" customFormat="1" ht="18.95" customHeight="1">
      <c r="A264" s="25"/>
      <c r="B264" s="47" t="s">
        <v>135</v>
      </c>
      <c r="C264" s="4">
        <f>1*C262</f>
        <v>1</v>
      </c>
      <c r="D264" s="4" t="s">
        <v>87</v>
      </c>
      <c r="E264" s="37">
        <v>6211</v>
      </c>
      <c r="F264" s="31">
        <f t="shared" si="35"/>
        <v>6211</v>
      </c>
      <c r="G264" s="37">
        <v>1500</v>
      </c>
      <c r="H264" s="31">
        <f t="shared" si="36"/>
        <v>1500</v>
      </c>
      <c r="I264" s="31">
        <f t="shared" si="37"/>
        <v>7711</v>
      </c>
      <c r="J264" s="31"/>
    </row>
    <row r="265" spans="1:10" s="92" customFormat="1" ht="18.95" customHeight="1">
      <c r="A265" s="25"/>
      <c r="B265" s="47" t="s">
        <v>136</v>
      </c>
      <c r="C265" s="4">
        <f>1*C262</f>
        <v>1</v>
      </c>
      <c r="D265" s="4" t="s">
        <v>87</v>
      </c>
      <c r="E265" s="37">
        <v>15000</v>
      </c>
      <c r="F265" s="31">
        <f t="shared" si="35"/>
        <v>15000</v>
      </c>
      <c r="G265" s="37">
        <v>4000</v>
      </c>
      <c r="H265" s="31">
        <f t="shared" si="36"/>
        <v>4000</v>
      </c>
      <c r="I265" s="31">
        <f t="shared" si="37"/>
        <v>19000</v>
      </c>
      <c r="J265" s="31"/>
    </row>
    <row r="266" spans="1:10" s="92" customFormat="1" ht="18.95" customHeight="1">
      <c r="A266" s="25"/>
      <c r="B266" s="47" t="s">
        <v>137</v>
      </c>
      <c r="C266" s="4">
        <f>1*C262</f>
        <v>1</v>
      </c>
      <c r="D266" s="4" t="s">
        <v>87</v>
      </c>
      <c r="E266" s="37">
        <v>600</v>
      </c>
      <c r="F266" s="31">
        <f t="shared" si="35"/>
        <v>600</v>
      </c>
      <c r="G266" s="37">
        <v>250</v>
      </c>
      <c r="H266" s="31">
        <f t="shared" si="36"/>
        <v>250</v>
      </c>
      <c r="I266" s="31">
        <f t="shared" si="37"/>
        <v>850</v>
      </c>
      <c r="J266" s="31"/>
    </row>
    <row r="267" spans="1:10" s="92" customFormat="1" ht="18.95" customHeight="1">
      <c r="A267" s="25"/>
      <c r="B267" s="47" t="s">
        <v>138</v>
      </c>
      <c r="C267" s="4">
        <f>1*C262</f>
        <v>1</v>
      </c>
      <c r="D267" s="4" t="s">
        <v>87</v>
      </c>
      <c r="E267" s="37">
        <v>1500</v>
      </c>
      <c r="F267" s="31">
        <f t="shared" si="35"/>
        <v>1500</v>
      </c>
      <c r="G267" s="37">
        <v>600</v>
      </c>
      <c r="H267" s="31">
        <f t="shared" si="36"/>
        <v>600</v>
      </c>
      <c r="I267" s="31">
        <f t="shared" si="37"/>
        <v>2100</v>
      </c>
      <c r="J267" s="4"/>
    </row>
    <row r="268" spans="1:10" s="92" customFormat="1" ht="18.95" customHeight="1">
      <c r="A268" s="94"/>
      <c r="B268" s="47" t="s">
        <v>82</v>
      </c>
      <c r="C268" s="4">
        <f>1*C262</f>
        <v>1</v>
      </c>
      <c r="D268" s="4" t="s">
        <v>83</v>
      </c>
      <c r="E268" s="37">
        <v>5000</v>
      </c>
      <c r="F268" s="31">
        <f t="shared" si="35"/>
        <v>5000</v>
      </c>
      <c r="G268" s="37">
        <v>2000</v>
      </c>
      <c r="H268" s="31">
        <f t="shared" si="36"/>
        <v>2000</v>
      </c>
      <c r="I268" s="31">
        <f t="shared" si="37"/>
        <v>7000</v>
      </c>
      <c r="J268" s="31"/>
    </row>
    <row r="269" spans="1:10" s="92" customFormat="1" ht="18.95" customHeight="1">
      <c r="A269" s="168"/>
      <c r="B269" s="168" t="s">
        <v>31</v>
      </c>
      <c r="C269" s="168"/>
      <c r="D269" s="168"/>
      <c r="E269" s="169"/>
      <c r="F269" s="169">
        <f>SUM(F228:F268)</f>
        <v>3657877</v>
      </c>
      <c r="G269" s="169"/>
      <c r="H269" s="169">
        <f>SUM(H228:H268)</f>
        <v>1609150</v>
      </c>
      <c r="I269" s="169">
        <f>F269+H269</f>
        <v>5267027</v>
      </c>
      <c r="J269" s="168"/>
    </row>
    <row r="270" spans="1:10" s="92" customFormat="1" ht="18.95" customHeight="1">
      <c r="A270" s="49"/>
      <c r="B270" s="49" t="s">
        <v>291</v>
      </c>
      <c r="C270" s="49"/>
      <c r="D270" s="49"/>
      <c r="E270" s="20"/>
      <c r="F270" s="20">
        <f>F158+F170+F185+F204+F225+F269</f>
        <v>30878343.75</v>
      </c>
      <c r="G270" s="20"/>
      <c r="H270" s="20">
        <f>H158+H170+H185+H204+H225+H269</f>
        <v>6889909.4900000002</v>
      </c>
      <c r="I270" s="20">
        <f>F270+H270</f>
        <v>37768253.240000002</v>
      </c>
      <c r="J270" s="49"/>
    </row>
    <row r="271" spans="1:10" s="92" customFormat="1" ht="18.95" customHeight="1">
      <c r="A271" s="105"/>
      <c r="B271" s="193"/>
      <c r="C271" s="35"/>
      <c r="D271" s="35"/>
      <c r="E271" s="106"/>
      <c r="F271" s="106"/>
      <c r="G271" s="106"/>
      <c r="H271" s="106"/>
      <c r="I271" s="106"/>
      <c r="J271" s="106"/>
    </row>
    <row r="272" spans="1:10" s="150" customFormat="1" ht="18.95" customHeight="1">
      <c r="A272" s="161">
        <v>5</v>
      </c>
      <c r="B272" s="77" t="s">
        <v>159</v>
      </c>
      <c r="C272" s="58"/>
      <c r="D272" s="58"/>
      <c r="E272" s="19"/>
      <c r="F272" s="19"/>
      <c r="G272" s="19"/>
      <c r="H272" s="19"/>
      <c r="I272" s="19"/>
      <c r="J272" s="58"/>
    </row>
    <row r="273" spans="1:10" s="150" customFormat="1" ht="18.95" customHeight="1">
      <c r="A273" s="162">
        <v>5.0999999999999996</v>
      </c>
      <c r="B273" s="186" t="s">
        <v>383</v>
      </c>
      <c r="C273" s="160"/>
      <c r="D273" s="4"/>
      <c r="E273" s="37"/>
      <c r="F273" s="37"/>
      <c r="G273" s="37"/>
      <c r="H273" s="37"/>
      <c r="I273" s="37"/>
      <c r="J273" s="133"/>
    </row>
    <row r="274" spans="1:10" s="92" customFormat="1" ht="18.95" customHeight="1">
      <c r="A274" s="26"/>
      <c r="B274" s="47" t="s">
        <v>161</v>
      </c>
      <c r="C274" s="4">
        <v>4</v>
      </c>
      <c r="D274" s="4" t="s">
        <v>10</v>
      </c>
      <c r="E274" s="37">
        <v>0</v>
      </c>
      <c r="F274" s="31">
        <f t="shared" ref="F274:F315" si="38">E274*C274</f>
        <v>0</v>
      </c>
      <c r="G274" s="37">
        <v>148</v>
      </c>
      <c r="H274" s="31">
        <f t="shared" ref="H274" si="39">G274*C274</f>
        <v>592</v>
      </c>
      <c r="I274" s="31">
        <f t="shared" ref="I274" si="40">H274+F274</f>
        <v>592</v>
      </c>
      <c r="J274" s="26"/>
    </row>
    <row r="275" spans="1:10" s="92" customFormat="1" ht="18.95" customHeight="1">
      <c r="A275" s="25"/>
      <c r="B275" s="47" t="s">
        <v>162</v>
      </c>
      <c r="C275" s="4">
        <v>1.5</v>
      </c>
      <c r="D275" s="4" t="s">
        <v>10</v>
      </c>
      <c r="E275" s="37">
        <v>360</v>
      </c>
      <c r="F275" s="31">
        <f t="shared" si="38"/>
        <v>540</v>
      </c>
      <c r="G275" s="37">
        <v>91</v>
      </c>
      <c r="H275" s="31">
        <f t="shared" ref="H275:H292" si="41">G275*C275</f>
        <v>136.5</v>
      </c>
      <c r="I275" s="31">
        <f t="shared" ref="I275:I292" si="42">H275+F275</f>
        <v>676.5</v>
      </c>
      <c r="J275" s="25"/>
    </row>
    <row r="276" spans="1:10" s="92" customFormat="1" ht="18.95" customHeight="1">
      <c r="A276" s="26"/>
      <c r="B276" s="47" t="s">
        <v>163</v>
      </c>
      <c r="C276" s="4">
        <v>0.2</v>
      </c>
      <c r="D276" s="4" t="s">
        <v>10</v>
      </c>
      <c r="E276" s="37">
        <v>1700</v>
      </c>
      <c r="F276" s="31">
        <f t="shared" si="38"/>
        <v>340</v>
      </c>
      <c r="G276" s="37">
        <v>398</v>
      </c>
      <c r="H276" s="31">
        <f t="shared" si="41"/>
        <v>79.600000000000009</v>
      </c>
      <c r="I276" s="31">
        <f t="shared" si="42"/>
        <v>419.6</v>
      </c>
      <c r="J276" s="26"/>
    </row>
    <row r="277" spans="1:10" s="92" customFormat="1" ht="18.95" customHeight="1">
      <c r="A277" s="25"/>
      <c r="B277" s="47" t="s">
        <v>164</v>
      </c>
      <c r="C277" s="4">
        <v>8</v>
      </c>
      <c r="D277" s="4" t="s">
        <v>154</v>
      </c>
      <c r="E277" s="37">
        <v>2450</v>
      </c>
      <c r="F277" s="31">
        <f t="shared" si="38"/>
        <v>19600</v>
      </c>
      <c r="G277" s="37">
        <v>550</v>
      </c>
      <c r="H277" s="31">
        <f t="shared" si="41"/>
        <v>4400</v>
      </c>
      <c r="I277" s="31">
        <f t="shared" si="42"/>
        <v>24000</v>
      </c>
      <c r="J277" s="25"/>
    </row>
    <row r="278" spans="1:10" s="92" customFormat="1" ht="18.95" customHeight="1">
      <c r="A278" s="26"/>
      <c r="B278" s="47" t="s">
        <v>165</v>
      </c>
      <c r="C278" s="4">
        <v>8</v>
      </c>
      <c r="D278" s="4" t="s">
        <v>154</v>
      </c>
      <c r="E278" s="37">
        <v>0</v>
      </c>
      <c r="F278" s="31">
        <f t="shared" si="38"/>
        <v>0</v>
      </c>
      <c r="G278" s="37">
        <v>250</v>
      </c>
      <c r="H278" s="31">
        <f t="shared" si="41"/>
        <v>2000</v>
      </c>
      <c r="I278" s="31">
        <f t="shared" si="42"/>
        <v>2000</v>
      </c>
      <c r="J278" s="26"/>
    </row>
    <row r="279" spans="1:10" s="92" customFormat="1" ht="18.95" customHeight="1">
      <c r="A279" s="25"/>
      <c r="B279" s="47" t="s">
        <v>166</v>
      </c>
      <c r="C279" s="4">
        <v>23</v>
      </c>
      <c r="D279" s="4" t="s">
        <v>8</v>
      </c>
      <c r="E279" s="37">
        <v>538</v>
      </c>
      <c r="F279" s="31">
        <f t="shared" si="38"/>
        <v>12374</v>
      </c>
      <c r="G279" s="37">
        <v>133</v>
      </c>
      <c r="H279" s="31">
        <f t="shared" si="41"/>
        <v>3059</v>
      </c>
      <c r="I279" s="31">
        <f t="shared" si="42"/>
        <v>15433</v>
      </c>
      <c r="J279" s="25"/>
    </row>
    <row r="280" spans="1:10" s="92" customFormat="1" ht="18.95" customHeight="1">
      <c r="A280" s="26"/>
      <c r="B280" s="47" t="s">
        <v>167</v>
      </c>
      <c r="C280" s="4">
        <v>18.399999999999999</v>
      </c>
      <c r="D280" s="4" t="s">
        <v>168</v>
      </c>
      <c r="E280" s="37">
        <v>400</v>
      </c>
      <c r="F280" s="31">
        <f t="shared" si="38"/>
        <v>7359.9999999999991</v>
      </c>
      <c r="G280" s="37">
        <v>99</v>
      </c>
      <c r="H280" s="31">
        <f t="shared" si="41"/>
        <v>1821.6</v>
      </c>
      <c r="I280" s="31">
        <f t="shared" si="42"/>
        <v>9181.5999999999985</v>
      </c>
      <c r="J280" s="26"/>
    </row>
    <row r="281" spans="1:10" s="92" customFormat="1" ht="18.95" customHeight="1">
      <c r="A281" s="25"/>
      <c r="B281" s="47" t="s">
        <v>169</v>
      </c>
      <c r="C281" s="4">
        <v>5.52</v>
      </c>
      <c r="D281" s="4" t="s">
        <v>168</v>
      </c>
      <c r="E281" s="37">
        <v>400</v>
      </c>
      <c r="F281" s="31">
        <f t="shared" si="38"/>
        <v>2208</v>
      </c>
      <c r="G281" s="37">
        <v>99</v>
      </c>
      <c r="H281" s="31">
        <f t="shared" si="41"/>
        <v>546.4799999999999</v>
      </c>
      <c r="I281" s="31">
        <f t="shared" si="42"/>
        <v>2754.48</v>
      </c>
      <c r="J281" s="25"/>
    </row>
    <row r="282" spans="1:10" s="92" customFormat="1" ht="18.95" customHeight="1">
      <c r="A282" s="26"/>
      <c r="B282" s="47" t="s">
        <v>170</v>
      </c>
      <c r="C282" s="4">
        <v>5.75</v>
      </c>
      <c r="D282" s="4" t="s">
        <v>43</v>
      </c>
      <c r="E282" s="37">
        <v>27</v>
      </c>
      <c r="F282" s="31">
        <f t="shared" si="38"/>
        <v>155.25</v>
      </c>
      <c r="G282" s="37">
        <v>0</v>
      </c>
      <c r="H282" s="31">
        <f t="shared" si="41"/>
        <v>0</v>
      </c>
      <c r="I282" s="31">
        <f t="shared" si="42"/>
        <v>155.25</v>
      </c>
      <c r="J282" s="26"/>
    </row>
    <row r="283" spans="1:10" s="92" customFormat="1" ht="18.95" customHeight="1">
      <c r="A283" s="25"/>
      <c r="B283" s="47" t="s">
        <v>171</v>
      </c>
      <c r="C283" s="4">
        <v>28.35</v>
      </c>
      <c r="D283" s="4" t="s">
        <v>43</v>
      </c>
      <c r="E283" s="37">
        <v>21.62</v>
      </c>
      <c r="F283" s="31">
        <f t="shared" si="38"/>
        <v>612.92700000000002</v>
      </c>
      <c r="G283" s="37">
        <v>4.5</v>
      </c>
      <c r="H283" s="31">
        <f t="shared" si="41"/>
        <v>127.575</v>
      </c>
      <c r="I283" s="31">
        <f t="shared" si="42"/>
        <v>740.50200000000007</v>
      </c>
      <c r="J283" s="25"/>
    </row>
    <row r="284" spans="1:10" s="92" customFormat="1" ht="18.95" customHeight="1">
      <c r="A284" s="26"/>
      <c r="B284" s="47" t="s">
        <v>172</v>
      </c>
      <c r="C284" s="4">
        <v>299.60000000000002</v>
      </c>
      <c r="D284" s="4" t="s">
        <v>43</v>
      </c>
      <c r="E284" s="37">
        <v>20.841999999999999</v>
      </c>
      <c r="F284" s="31">
        <f t="shared" si="38"/>
        <v>6244.2632000000003</v>
      </c>
      <c r="G284" s="37">
        <v>4.21</v>
      </c>
      <c r="H284" s="31">
        <f t="shared" si="41"/>
        <v>1261.316</v>
      </c>
      <c r="I284" s="31">
        <f t="shared" si="42"/>
        <v>7505.5792000000001</v>
      </c>
      <c r="J284" s="26"/>
    </row>
    <row r="285" spans="1:10" s="92" customFormat="1" ht="18.95" customHeight="1">
      <c r="A285" s="25"/>
      <c r="B285" s="47" t="s">
        <v>46</v>
      </c>
      <c r="C285" s="4">
        <v>14.01</v>
      </c>
      <c r="D285" s="4" t="s">
        <v>43</v>
      </c>
      <c r="E285" s="37">
        <v>35</v>
      </c>
      <c r="F285" s="31">
        <f t="shared" si="38"/>
        <v>490.34999999999997</v>
      </c>
      <c r="G285" s="37">
        <v>0</v>
      </c>
      <c r="H285" s="31">
        <f t="shared" si="41"/>
        <v>0</v>
      </c>
      <c r="I285" s="31">
        <f t="shared" si="42"/>
        <v>490.34999999999997</v>
      </c>
      <c r="J285" s="25"/>
    </row>
    <row r="286" spans="1:10" s="92" customFormat="1" ht="18.95" customHeight="1">
      <c r="A286" s="26"/>
      <c r="B286" s="47" t="s">
        <v>175</v>
      </c>
      <c r="C286" s="4">
        <v>4</v>
      </c>
      <c r="D286" s="4" t="s">
        <v>10</v>
      </c>
      <c r="E286" s="37">
        <v>1800</v>
      </c>
      <c r="F286" s="31">
        <f t="shared" si="38"/>
        <v>7200</v>
      </c>
      <c r="G286" s="37">
        <v>485</v>
      </c>
      <c r="H286" s="31">
        <f t="shared" si="41"/>
        <v>1940</v>
      </c>
      <c r="I286" s="31">
        <f t="shared" si="42"/>
        <v>9140</v>
      </c>
      <c r="J286" s="26"/>
    </row>
    <row r="287" spans="1:10" s="92" customFormat="1" ht="18.95" customHeight="1">
      <c r="A287" s="25"/>
      <c r="B287" s="47" t="s">
        <v>176</v>
      </c>
      <c r="C287" s="4">
        <v>7</v>
      </c>
      <c r="D287" s="4" t="s">
        <v>177</v>
      </c>
      <c r="E287" s="37">
        <v>440</v>
      </c>
      <c r="F287" s="31">
        <f t="shared" si="38"/>
        <v>3080</v>
      </c>
      <c r="G287" s="37">
        <v>210</v>
      </c>
      <c r="H287" s="31">
        <f t="shared" si="41"/>
        <v>1470</v>
      </c>
      <c r="I287" s="31">
        <f t="shared" si="42"/>
        <v>4550</v>
      </c>
      <c r="J287" s="25"/>
    </row>
    <row r="288" spans="1:10" s="92" customFormat="1" ht="18.95" customHeight="1">
      <c r="A288" s="26"/>
      <c r="B288" s="47" t="s">
        <v>178</v>
      </c>
      <c r="C288" s="4">
        <v>2</v>
      </c>
      <c r="D288" s="4" t="s">
        <v>177</v>
      </c>
      <c r="E288" s="37">
        <v>1182</v>
      </c>
      <c r="F288" s="31">
        <f t="shared" si="38"/>
        <v>2364</v>
      </c>
      <c r="G288" s="37">
        <v>538</v>
      </c>
      <c r="H288" s="31">
        <f t="shared" si="41"/>
        <v>1076</v>
      </c>
      <c r="I288" s="31">
        <f t="shared" si="42"/>
        <v>3440</v>
      </c>
      <c r="J288" s="26"/>
    </row>
    <row r="289" spans="1:10" s="92" customFormat="1" ht="18.95" customHeight="1">
      <c r="A289" s="25"/>
      <c r="B289" s="47" t="s">
        <v>179</v>
      </c>
      <c r="C289" s="4">
        <v>7</v>
      </c>
      <c r="D289" s="4" t="s">
        <v>177</v>
      </c>
      <c r="E289" s="37">
        <v>451</v>
      </c>
      <c r="F289" s="31">
        <f t="shared" si="38"/>
        <v>3157</v>
      </c>
      <c r="G289" s="37">
        <v>170</v>
      </c>
      <c r="H289" s="31">
        <f t="shared" si="41"/>
        <v>1190</v>
      </c>
      <c r="I289" s="31">
        <f t="shared" si="42"/>
        <v>4347</v>
      </c>
      <c r="J289" s="25"/>
    </row>
    <row r="290" spans="1:10" s="92" customFormat="1" ht="18.95" customHeight="1">
      <c r="A290" s="26"/>
      <c r="B290" s="47" t="s">
        <v>180</v>
      </c>
      <c r="C290" s="4">
        <v>4</v>
      </c>
      <c r="D290" s="4" t="s">
        <v>177</v>
      </c>
      <c r="E290" s="37">
        <v>287</v>
      </c>
      <c r="F290" s="31">
        <f t="shared" si="38"/>
        <v>1148</v>
      </c>
      <c r="G290" s="37">
        <v>111</v>
      </c>
      <c r="H290" s="31">
        <f t="shared" si="41"/>
        <v>444</v>
      </c>
      <c r="I290" s="31">
        <f t="shared" si="42"/>
        <v>1592</v>
      </c>
      <c r="J290" s="26"/>
    </row>
    <row r="291" spans="1:10" s="92" customFormat="1" ht="18.95" customHeight="1">
      <c r="A291" s="25"/>
      <c r="B291" s="47" t="s">
        <v>181</v>
      </c>
      <c r="C291" s="4">
        <v>8</v>
      </c>
      <c r="D291" s="4" t="s">
        <v>182</v>
      </c>
      <c r="E291" s="37">
        <v>45</v>
      </c>
      <c r="F291" s="31">
        <f t="shared" si="38"/>
        <v>360</v>
      </c>
      <c r="G291" s="37">
        <v>20</v>
      </c>
      <c r="H291" s="31">
        <f t="shared" si="41"/>
        <v>160</v>
      </c>
      <c r="I291" s="31">
        <f t="shared" si="42"/>
        <v>520</v>
      </c>
      <c r="J291" s="25"/>
    </row>
    <row r="292" spans="1:10" s="92" customFormat="1" ht="18.95" customHeight="1">
      <c r="A292" s="26"/>
      <c r="B292" s="47" t="s">
        <v>183</v>
      </c>
      <c r="C292" s="4">
        <v>15</v>
      </c>
      <c r="D292" s="4" t="s">
        <v>8</v>
      </c>
      <c r="E292" s="37">
        <v>40</v>
      </c>
      <c r="F292" s="31">
        <f t="shared" si="38"/>
        <v>600</v>
      </c>
      <c r="G292" s="37">
        <v>35</v>
      </c>
      <c r="H292" s="31">
        <f t="shared" si="41"/>
        <v>525</v>
      </c>
      <c r="I292" s="31">
        <f t="shared" si="42"/>
        <v>1125</v>
      </c>
      <c r="J292" s="26"/>
    </row>
    <row r="293" spans="1:10" s="92" customFormat="1" ht="18.95" customHeight="1">
      <c r="A293" s="25"/>
      <c r="B293" s="47" t="s">
        <v>184</v>
      </c>
      <c r="C293" s="4"/>
      <c r="D293" s="4"/>
      <c r="E293" s="37"/>
      <c r="F293" s="31"/>
      <c r="G293" s="37"/>
      <c r="H293" s="31"/>
      <c r="I293" s="31"/>
      <c r="J293" s="25"/>
    </row>
    <row r="294" spans="1:10" s="92" customFormat="1" ht="18.95" customHeight="1">
      <c r="A294" s="26"/>
      <c r="B294" s="47" t="s">
        <v>185</v>
      </c>
      <c r="C294" s="4">
        <v>62</v>
      </c>
      <c r="D294" s="4" t="s">
        <v>182</v>
      </c>
      <c r="E294" s="37">
        <v>67</v>
      </c>
      <c r="F294" s="31">
        <f t="shared" si="38"/>
        <v>4154</v>
      </c>
      <c r="G294" s="37">
        <v>27</v>
      </c>
      <c r="H294" s="31">
        <f t="shared" ref="H294" si="43">G294*C294</f>
        <v>1674</v>
      </c>
      <c r="I294" s="31">
        <f t="shared" ref="I294" si="44">H294+F294</f>
        <v>5828</v>
      </c>
      <c r="J294" s="26"/>
    </row>
    <row r="295" spans="1:10" s="92" customFormat="1" ht="18.95" customHeight="1">
      <c r="A295" s="25"/>
      <c r="B295" s="47" t="s">
        <v>186</v>
      </c>
      <c r="C295" s="4">
        <v>26</v>
      </c>
      <c r="D295" s="4" t="s">
        <v>182</v>
      </c>
      <c r="E295" s="37">
        <v>67</v>
      </c>
      <c r="F295" s="31">
        <f t="shared" si="38"/>
        <v>1742</v>
      </c>
      <c r="G295" s="37">
        <v>27</v>
      </c>
      <c r="H295" s="31">
        <f t="shared" ref="H295:H312" si="45">G295*C295</f>
        <v>702</v>
      </c>
      <c r="I295" s="31">
        <f t="shared" ref="I295:I312" si="46">H295+F295</f>
        <v>2444</v>
      </c>
      <c r="J295" s="25"/>
    </row>
    <row r="296" spans="1:10" s="92" customFormat="1" ht="18.95" customHeight="1">
      <c r="A296" s="26"/>
      <c r="B296" s="47" t="s">
        <v>187</v>
      </c>
      <c r="C296" s="4">
        <v>62</v>
      </c>
      <c r="D296" s="4" t="s">
        <v>87</v>
      </c>
      <c r="E296" s="37">
        <v>7</v>
      </c>
      <c r="F296" s="31">
        <f t="shared" si="38"/>
        <v>434</v>
      </c>
      <c r="G296" s="37">
        <v>0</v>
      </c>
      <c r="H296" s="31">
        <f t="shared" si="45"/>
        <v>0</v>
      </c>
      <c r="I296" s="31">
        <f t="shared" si="46"/>
        <v>434</v>
      </c>
      <c r="J296" s="26"/>
    </row>
    <row r="297" spans="1:10" s="92" customFormat="1" ht="18.95" customHeight="1">
      <c r="A297" s="25"/>
      <c r="B297" s="47" t="s">
        <v>188</v>
      </c>
      <c r="C297" s="4">
        <v>12</v>
      </c>
      <c r="D297" s="4" t="s">
        <v>9</v>
      </c>
      <c r="E297" s="37">
        <v>216</v>
      </c>
      <c r="F297" s="31">
        <f t="shared" si="38"/>
        <v>2592</v>
      </c>
      <c r="G297" s="37">
        <v>94</v>
      </c>
      <c r="H297" s="31">
        <f t="shared" si="45"/>
        <v>1128</v>
      </c>
      <c r="I297" s="31">
        <f t="shared" si="46"/>
        <v>3720</v>
      </c>
      <c r="J297" s="25"/>
    </row>
    <row r="298" spans="1:10" s="92" customFormat="1" ht="18.95" customHeight="1">
      <c r="A298" s="26"/>
      <c r="B298" s="47" t="s">
        <v>189</v>
      </c>
      <c r="C298" s="4">
        <v>23</v>
      </c>
      <c r="D298" s="4" t="s">
        <v>8</v>
      </c>
      <c r="E298" s="37">
        <v>249</v>
      </c>
      <c r="F298" s="31">
        <f t="shared" si="38"/>
        <v>5727</v>
      </c>
      <c r="G298" s="37">
        <v>52</v>
      </c>
      <c r="H298" s="31">
        <f t="shared" si="45"/>
        <v>1196</v>
      </c>
      <c r="I298" s="31">
        <f t="shared" si="46"/>
        <v>6923</v>
      </c>
      <c r="J298" s="26"/>
    </row>
    <row r="299" spans="1:10" s="92" customFormat="1" ht="18.95" customHeight="1">
      <c r="A299" s="25"/>
      <c r="B299" s="47" t="s">
        <v>190</v>
      </c>
      <c r="C299" s="4">
        <v>1.9</v>
      </c>
      <c r="D299" s="4" t="s">
        <v>8</v>
      </c>
      <c r="E299" s="37">
        <v>122</v>
      </c>
      <c r="F299" s="31">
        <f t="shared" si="38"/>
        <v>231.79999999999998</v>
      </c>
      <c r="G299" s="37">
        <v>80</v>
      </c>
      <c r="H299" s="31">
        <f t="shared" si="45"/>
        <v>152</v>
      </c>
      <c r="I299" s="31">
        <f t="shared" si="46"/>
        <v>383.79999999999995</v>
      </c>
      <c r="J299" s="25"/>
    </row>
    <row r="300" spans="1:10" s="92" customFormat="1" ht="18.95" customHeight="1">
      <c r="A300" s="26"/>
      <c r="B300" s="47" t="s">
        <v>191</v>
      </c>
      <c r="C300" s="4">
        <v>22</v>
      </c>
      <c r="D300" s="4" t="s">
        <v>8</v>
      </c>
      <c r="E300" s="37">
        <v>285</v>
      </c>
      <c r="F300" s="31">
        <f t="shared" si="38"/>
        <v>6270</v>
      </c>
      <c r="G300" s="37">
        <v>89</v>
      </c>
      <c r="H300" s="31">
        <f t="shared" si="45"/>
        <v>1958</v>
      </c>
      <c r="I300" s="31">
        <f t="shared" si="46"/>
        <v>8228</v>
      </c>
      <c r="J300" s="26"/>
    </row>
    <row r="301" spans="1:10" s="92" customFormat="1" ht="18.95" customHeight="1">
      <c r="A301" s="25"/>
      <c r="B301" s="47" t="s">
        <v>192</v>
      </c>
      <c r="C301" s="4">
        <v>46</v>
      </c>
      <c r="D301" s="4" t="s">
        <v>8</v>
      </c>
      <c r="E301" s="37">
        <v>75</v>
      </c>
      <c r="F301" s="31">
        <f t="shared" si="38"/>
        <v>3450</v>
      </c>
      <c r="G301" s="37">
        <v>82</v>
      </c>
      <c r="H301" s="31">
        <f t="shared" si="45"/>
        <v>3772</v>
      </c>
      <c r="I301" s="31">
        <f t="shared" si="46"/>
        <v>7222</v>
      </c>
      <c r="J301" s="25"/>
    </row>
    <row r="302" spans="1:10" s="92" customFormat="1" ht="18.95" customHeight="1">
      <c r="A302" s="26"/>
      <c r="B302" s="47" t="s">
        <v>193</v>
      </c>
      <c r="C302" s="4">
        <v>10.5</v>
      </c>
      <c r="D302" s="4" t="s">
        <v>8</v>
      </c>
      <c r="E302" s="37">
        <v>0</v>
      </c>
      <c r="F302" s="31">
        <f t="shared" si="38"/>
        <v>0</v>
      </c>
      <c r="G302" s="37">
        <v>30</v>
      </c>
      <c r="H302" s="31">
        <f t="shared" si="45"/>
        <v>315</v>
      </c>
      <c r="I302" s="31">
        <f t="shared" si="46"/>
        <v>315</v>
      </c>
      <c r="J302" s="26"/>
    </row>
    <row r="303" spans="1:10" s="92" customFormat="1" ht="18.95" customHeight="1">
      <c r="A303" s="25"/>
      <c r="B303" s="47" t="s">
        <v>194</v>
      </c>
      <c r="C303" s="4">
        <v>69</v>
      </c>
      <c r="D303" s="4" t="s">
        <v>8</v>
      </c>
      <c r="E303" s="37">
        <v>55</v>
      </c>
      <c r="F303" s="31">
        <f t="shared" si="38"/>
        <v>3795</v>
      </c>
      <c r="G303" s="37">
        <v>34</v>
      </c>
      <c r="H303" s="31">
        <f t="shared" si="45"/>
        <v>2346</v>
      </c>
      <c r="I303" s="31">
        <f t="shared" si="46"/>
        <v>6141</v>
      </c>
      <c r="J303" s="25"/>
    </row>
    <row r="304" spans="1:10" s="92" customFormat="1" ht="18.95" customHeight="1">
      <c r="A304" s="26"/>
      <c r="B304" s="47" t="s">
        <v>179</v>
      </c>
      <c r="C304" s="4">
        <v>6</v>
      </c>
      <c r="D304" s="4" t="s">
        <v>177</v>
      </c>
      <c r="E304" s="37">
        <v>451</v>
      </c>
      <c r="F304" s="31">
        <f t="shared" si="38"/>
        <v>2706</v>
      </c>
      <c r="G304" s="37">
        <v>170</v>
      </c>
      <c r="H304" s="31">
        <f t="shared" si="45"/>
        <v>1020</v>
      </c>
      <c r="I304" s="31">
        <f t="shared" si="46"/>
        <v>3726</v>
      </c>
      <c r="J304" s="26"/>
    </row>
    <row r="305" spans="1:10" s="92" customFormat="1" ht="18.95" customHeight="1">
      <c r="A305" s="25"/>
      <c r="B305" s="47" t="s">
        <v>195</v>
      </c>
      <c r="C305" s="4">
        <v>7</v>
      </c>
      <c r="D305" s="4" t="s">
        <v>196</v>
      </c>
      <c r="E305" s="37">
        <v>195</v>
      </c>
      <c r="F305" s="31">
        <f t="shared" si="38"/>
        <v>1365</v>
      </c>
      <c r="G305" s="37">
        <v>50</v>
      </c>
      <c r="H305" s="31">
        <f t="shared" si="45"/>
        <v>350</v>
      </c>
      <c r="I305" s="31">
        <f t="shared" si="46"/>
        <v>1715</v>
      </c>
      <c r="J305" s="25"/>
    </row>
    <row r="306" spans="1:10" s="92" customFormat="1" ht="18.95" customHeight="1">
      <c r="A306" s="26"/>
      <c r="B306" s="47" t="s">
        <v>197</v>
      </c>
      <c r="C306" s="4">
        <v>4</v>
      </c>
      <c r="D306" s="4" t="s">
        <v>182</v>
      </c>
      <c r="E306" s="37">
        <v>70</v>
      </c>
      <c r="F306" s="31">
        <f t="shared" si="38"/>
        <v>280</v>
      </c>
      <c r="G306" s="37">
        <v>25</v>
      </c>
      <c r="H306" s="31">
        <f t="shared" si="45"/>
        <v>100</v>
      </c>
      <c r="I306" s="31">
        <f t="shared" si="46"/>
        <v>380</v>
      </c>
      <c r="J306" s="26"/>
    </row>
    <row r="307" spans="1:10" s="92" customFormat="1" ht="18.95" customHeight="1">
      <c r="A307" s="25"/>
      <c r="B307" s="47" t="s">
        <v>198</v>
      </c>
      <c r="C307" s="4">
        <v>1</v>
      </c>
      <c r="D307" s="4" t="s">
        <v>177</v>
      </c>
      <c r="E307" s="37">
        <v>158</v>
      </c>
      <c r="F307" s="31">
        <f t="shared" si="38"/>
        <v>158</v>
      </c>
      <c r="G307" s="37">
        <v>47.4</v>
      </c>
      <c r="H307" s="31">
        <f t="shared" si="45"/>
        <v>47.4</v>
      </c>
      <c r="I307" s="31">
        <f t="shared" si="46"/>
        <v>205.4</v>
      </c>
      <c r="J307" s="25"/>
    </row>
    <row r="308" spans="1:10" s="92" customFormat="1" ht="18.95" customHeight="1">
      <c r="A308" s="26"/>
      <c r="B308" s="47" t="s">
        <v>199</v>
      </c>
      <c r="C308" s="4">
        <v>5</v>
      </c>
      <c r="D308" s="4" t="s">
        <v>8</v>
      </c>
      <c r="E308" s="37">
        <v>40</v>
      </c>
      <c r="F308" s="31">
        <f t="shared" si="38"/>
        <v>200</v>
      </c>
      <c r="G308" s="37">
        <v>35</v>
      </c>
      <c r="H308" s="31">
        <f t="shared" si="45"/>
        <v>175</v>
      </c>
      <c r="I308" s="31">
        <f t="shared" si="46"/>
        <v>375</v>
      </c>
      <c r="J308" s="26"/>
    </row>
    <row r="309" spans="1:10" s="92" customFormat="1" ht="18.95" customHeight="1">
      <c r="A309" s="25"/>
      <c r="B309" s="47" t="s">
        <v>200</v>
      </c>
      <c r="C309" s="4">
        <v>7.2</v>
      </c>
      <c r="D309" s="4" t="s">
        <v>8</v>
      </c>
      <c r="E309" s="37">
        <v>100</v>
      </c>
      <c r="F309" s="31">
        <f t="shared" si="38"/>
        <v>720</v>
      </c>
      <c r="G309" s="37">
        <v>120</v>
      </c>
      <c r="H309" s="31">
        <f t="shared" si="45"/>
        <v>864</v>
      </c>
      <c r="I309" s="31">
        <f t="shared" si="46"/>
        <v>1584</v>
      </c>
      <c r="J309" s="25"/>
    </row>
    <row r="310" spans="1:10" s="92" customFormat="1" ht="18.95" customHeight="1">
      <c r="A310" s="26"/>
      <c r="B310" s="47" t="s">
        <v>201</v>
      </c>
      <c r="C310" s="4">
        <v>1</v>
      </c>
      <c r="D310" s="4" t="s">
        <v>202</v>
      </c>
      <c r="E310" s="37">
        <v>9</v>
      </c>
      <c r="F310" s="31">
        <f t="shared" si="38"/>
        <v>9</v>
      </c>
      <c r="G310" s="37">
        <v>12.25</v>
      </c>
      <c r="H310" s="31">
        <f t="shared" si="45"/>
        <v>12.25</v>
      </c>
      <c r="I310" s="31">
        <f t="shared" si="46"/>
        <v>21.25</v>
      </c>
      <c r="J310" s="26"/>
    </row>
    <row r="311" spans="1:10" s="92" customFormat="1" ht="18.95" customHeight="1">
      <c r="A311" s="25"/>
      <c r="B311" s="47" t="s">
        <v>203</v>
      </c>
      <c r="C311" s="4">
        <v>1</v>
      </c>
      <c r="D311" s="4" t="s">
        <v>40</v>
      </c>
      <c r="E311" s="37">
        <v>280</v>
      </c>
      <c r="F311" s="31">
        <f t="shared" si="38"/>
        <v>280</v>
      </c>
      <c r="G311" s="37">
        <v>98</v>
      </c>
      <c r="H311" s="31">
        <f t="shared" si="45"/>
        <v>98</v>
      </c>
      <c r="I311" s="31">
        <f t="shared" si="46"/>
        <v>378</v>
      </c>
      <c r="J311" s="25"/>
    </row>
    <row r="312" spans="1:10" s="92" customFormat="1" ht="18.95" customHeight="1">
      <c r="A312" s="26"/>
      <c r="B312" s="47" t="s">
        <v>204</v>
      </c>
      <c r="C312" s="4">
        <v>3</v>
      </c>
      <c r="D312" s="4" t="s">
        <v>202</v>
      </c>
      <c r="E312" s="37">
        <v>30</v>
      </c>
      <c r="F312" s="31">
        <f t="shared" si="38"/>
        <v>90</v>
      </c>
      <c r="G312" s="37">
        <v>10.5</v>
      </c>
      <c r="H312" s="31">
        <f t="shared" si="45"/>
        <v>31.5</v>
      </c>
      <c r="I312" s="31">
        <f t="shared" si="46"/>
        <v>121.5</v>
      </c>
      <c r="J312" s="26"/>
    </row>
    <row r="313" spans="1:10" s="150" customFormat="1" ht="18.95" customHeight="1">
      <c r="A313" s="25"/>
      <c r="B313" s="47" t="s">
        <v>205</v>
      </c>
      <c r="C313" s="4"/>
      <c r="D313" s="4"/>
      <c r="E313" s="37"/>
      <c r="F313" s="31"/>
      <c r="G313" s="37"/>
      <c r="H313" s="31"/>
      <c r="I313" s="31"/>
      <c r="J313" s="25"/>
    </row>
    <row r="314" spans="1:10" s="150" customFormat="1" ht="18.95" customHeight="1">
      <c r="A314" s="26"/>
      <c r="B314" s="47" t="s">
        <v>206</v>
      </c>
      <c r="C314" s="4">
        <v>2</v>
      </c>
      <c r="D314" s="4" t="s">
        <v>40</v>
      </c>
      <c r="E314" s="37">
        <v>360</v>
      </c>
      <c r="F314" s="31">
        <f t="shared" si="38"/>
        <v>720</v>
      </c>
      <c r="G314" s="37">
        <v>115</v>
      </c>
      <c r="H314" s="31">
        <f t="shared" ref="H314:H315" si="47">G314*C314</f>
        <v>230</v>
      </c>
      <c r="I314" s="31">
        <f t="shared" ref="I314:I315" si="48">H314+F314</f>
        <v>950</v>
      </c>
      <c r="J314" s="26"/>
    </row>
    <row r="315" spans="1:10" s="150" customFormat="1" ht="18.95" customHeight="1">
      <c r="A315" s="132"/>
      <c r="B315" s="193" t="s">
        <v>207</v>
      </c>
      <c r="C315" s="35">
        <v>1</v>
      </c>
      <c r="D315" s="35" t="s">
        <v>40</v>
      </c>
      <c r="E315" s="106">
        <v>130</v>
      </c>
      <c r="F315" s="36">
        <f t="shared" si="38"/>
        <v>130</v>
      </c>
      <c r="G315" s="106">
        <v>90</v>
      </c>
      <c r="H315" s="36">
        <f t="shared" si="47"/>
        <v>90</v>
      </c>
      <c r="I315" s="36">
        <f t="shared" si="48"/>
        <v>220</v>
      </c>
      <c r="J315" s="132"/>
    </row>
    <row r="316" spans="1:10" s="150" customFormat="1" ht="18.95" customHeight="1">
      <c r="A316" s="53"/>
      <c r="B316" s="53" t="s">
        <v>208</v>
      </c>
      <c r="C316" s="53"/>
      <c r="D316" s="53"/>
      <c r="E316" s="15"/>
      <c r="F316" s="15">
        <f>SUM(F274:F315)</f>
        <v>102887.59020000001</v>
      </c>
      <c r="G316" s="15"/>
      <c r="H316" s="15">
        <f>SUM(H274:H315)</f>
        <v>37090.221000000005</v>
      </c>
      <c r="I316" s="15">
        <f>SUM(I274:I315)</f>
        <v>139977.8112</v>
      </c>
      <c r="J316" s="53"/>
    </row>
    <row r="317" spans="1:10" s="92" customFormat="1" ht="18.95" customHeight="1">
      <c r="A317" s="163">
        <v>5.2</v>
      </c>
      <c r="B317" s="186" t="s">
        <v>384</v>
      </c>
      <c r="C317" s="4"/>
      <c r="D317" s="4"/>
      <c r="E317" s="37"/>
      <c r="F317" s="37"/>
      <c r="G317" s="37"/>
      <c r="H317" s="37"/>
      <c r="I317" s="37"/>
      <c r="J317" s="4"/>
    </row>
    <row r="318" spans="1:10" s="92" customFormat="1" ht="18.95" customHeight="1">
      <c r="A318" s="25"/>
      <c r="B318" s="47" t="s">
        <v>160</v>
      </c>
      <c r="C318" s="4"/>
      <c r="D318" s="4"/>
      <c r="E318" s="37"/>
      <c r="F318" s="31"/>
      <c r="G318" s="37"/>
      <c r="H318" s="31"/>
      <c r="I318" s="31"/>
      <c r="J318" s="25"/>
    </row>
    <row r="319" spans="1:10" s="92" customFormat="1" ht="18.95" customHeight="1">
      <c r="A319" s="26"/>
      <c r="B319" s="47" t="s">
        <v>161</v>
      </c>
      <c r="C319" s="4">
        <v>90</v>
      </c>
      <c r="D319" s="4" t="s">
        <v>10</v>
      </c>
      <c r="E319" s="37">
        <v>0</v>
      </c>
      <c r="F319" s="31">
        <f t="shared" ref="F319:F362" si="49">+C319*E319</f>
        <v>0</v>
      </c>
      <c r="G319" s="37">
        <v>148</v>
      </c>
      <c r="H319" s="31">
        <f t="shared" ref="H319" si="50">+C319*G319</f>
        <v>13320</v>
      </c>
      <c r="I319" s="31">
        <f t="shared" ref="I319" si="51">+H319+F319</f>
        <v>13320</v>
      </c>
      <c r="J319" s="26"/>
    </row>
    <row r="320" spans="1:10" s="92" customFormat="1" ht="18.95" customHeight="1">
      <c r="A320" s="25"/>
      <c r="B320" s="47" t="s">
        <v>162</v>
      </c>
      <c r="C320" s="4">
        <v>5</v>
      </c>
      <c r="D320" s="4" t="s">
        <v>10</v>
      </c>
      <c r="E320" s="37">
        <v>360</v>
      </c>
      <c r="F320" s="31">
        <f t="shared" si="49"/>
        <v>1800</v>
      </c>
      <c r="G320" s="37">
        <v>91</v>
      </c>
      <c r="H320" s="31">
        <f t="shared" ref="H320:H362" si="52">+C320*G320</f>
        <v>455</v>
      </c>
      <c r="I320" s="31">
        <f t="shared" ref="I320:I362" si="53">+H320+F320</f>
        <v>2255</v>
      </c>
      <c r="J320" s="25"/>
    </row>
    <row r="321" spans="1:10" s="92" customFormat="1" ht="18.95" customHeight="1">
      <c r="A321" s="26"/>
      <c r="B321" s="47" t="s">
        <v>163</v>
      </c>
      <c r="C321" s="4">
        <v>5</v>
      </c>
      <c r="D321" s="4" t="s">
        <v>10</v>
      </c>
      <c r="E321" s="37">
        <v>1700</v>
      </c>
      <c r="F321" s="31">
        <f t="shared" si="49"/>
        <v>8500</v>
      </c>
      <c r="G321" s="37">
        <v>398</v>
      </c>
      <c r="H321" s="31">
        <f t="shared" si="52"/>
        <v>1990</v>
      </c>
      <c r="I321" s="31">
        <f t="shared" si="53"/>
        <v>10490</v>
      </c>
      <c r="J321" s="26"/>
    </row>
    <row r="322" spans="1:10" s="92" customFormat="1" ht="18.95" customHeight="1">
      <c r="A322" s="25"/>
      <c r="B322" s="47" t="s">
        <v>164</v>
      </c>
      <c r="C322" s="4">
        <v>57</v>
      </c>
      <c r="D322" s="4" t="s">
        <v>154</v>
      </c>
      <c r="E322" s="37">
        <v>2450</v>
      </c>
      <c r="F322" s="31">
        <f t="shared" si="49"/>
        <v>139650</v>
      </c>
      <c r="G322" s="37">
        <v>550</v>
      </c>
      <c r="H322" s="31">
        <f t="shared" si="52"/>
        <v>31350</v>
      </c>
      <c r="I322" s="31">
        <f t="shared" si="53"/>
        <v>171000</v>
      </c>
      <c r="J322" s="25"/>
    </row>
    <row r="323" spans="1:10" s="92" customFormat="1" ht="18.95" customHeight="1">
      <c r="A323" s="26"/>
      <c r="B323" s="47" t="s">
        <v>165</v>
      </c>
      <c r="C323" s="4">
        <v>57</v>
      </c>
      <c r="D323" s="4" t="s">
        <v>154</v>
      </c>
      <c r="E323" s="37">
        <v>0</v>
      </c>
      <c r="F323" s="31">
        <f t="shared" si="49"/>
        <v>0</v>
      </c>
      <c r="G323" s="37">
        <v>250</v>
      </c>
      <c r="H323" s="31">
        <f t="shared" si="52"/>
        <v>14250</v>
      </c>
      <c r="I323" s="31">
        <f t="shared" si="53"/>
        <v>14250</v>
      </c>
      <c r="J323" s="26"/>
    </row>
    <row r="324" spans="1:10" s="92" customFormat="1" ht="18.95" customHeight="1">
      <c r="A324" s="25"/>
      <c r="B324" s="47" t="s">
        <v>166</v>
      </c>
      <c r="C324" s="4">
        <v>202</v>
      </c>
      <c r="D324" s="4" t="s">
        <v>8</v>
      </c>
      <c r="E324" s="37">
        <v>538</v>
      </c>
      <c r="F324" s="31">
        <f t="shared" si="49"/>
        <v>108676</v>
      </c>
      <c r="G324" s="37">
        <v>133</v>
      </c>
      <c r="H324" s="31">
        <f t="shared" si="52"/>
        <v>26866</v>
      </c>
      <c r="I324" s="31">
        <f t="shared" si="53"/>
        <v>135542</v>
      </c>
      <c r="J324" s="25"/>
    </row>
    <row r="325" spans="1:10" s="92" customFormat="1" ht="18.95" customHeight="1">
      <c r="A325" s="26"/>
      <c r="B325" s="47" t="s">
        <v>167</v>
      </c>
      <c r="C325" s="4">
        <v>161.6</v>
      </c>
      <c r="D325" s="4" t="s">
        <v>168</v>
      </c>
      <c r="E325" s="37">
        <v>400</v>
      </c>
      <c r="F325" s="31">
        <f t="shared" si="49"/>
        <v>64640</v>
      </c>
      <c r="G325" s="37">
        <v>99</v>
      </c>
      <c r="H325" s="31">
        <f t="shared" si="52"/>
        <v>15998.4</v>
      </c>
      <c r="I325" s="31">
        <f t="shared" si="53"/>
        <v>80638.399999999994</v>
      </c>
      <c r="J325" s="26"/>
    </row>
    <row r="326" spans="1:10" s="92" customFormat="1" ht="18.95" customHeight="1">
      <c r="A326" s="25"/>
      <c r="B326" s="47" t="s">
        <v>169</v>
      </c>
      <c r="C326" s="4">
        <v>48.48</v>
      </c>
      <c r="D326" s="4" t="s">
        <v>168</v>
      </c>
      <c r="E326" s="37">
        <v>400</v>
      </c>
      <c r="F326" s="31">
        <f t="shared" si="49"/>
        <v>19392</v>
      </c>
      <c r="G326" s="37">
        <v>99</v>
      </c>
      <c r="H326" s="31">
        <f t="shared" si="52"/>
        <v>4799.5199999999995</v>
      </c>
      <c r="I326" s="31">
        <f t="shared" si="53"/>
        <v>24191.52</v>
      </c>
      <c r="J326" s="25"/>
    </row>
    <row r="327" spans="1:10" s="92" customFormat="1" ht="18.95" customHeight="1">
      <c r="A327" s="26"/>
      <c r="B327" s="47" t="s">
        <v>209</v>
      </c>
      <c r="C327" s="4">
        <v>70</v>
      </c>
      <c r="D327" s="4" t="s">
        <v>154</v>
      </c>
      <c r="E327" s="37">
        <v>28</v>
      </c>
      <c r="F327" s="31">
        <f t="shared" si="49"/>
        <v>1960</v>
      </c>
      <c r="G327" s="37">
        <v>60</v>
      </c>
      <c r="H327" s="31">
        <f t="shared" si="52"/>
        <v>4200</v>
      </c>
      <c r="I327" s="31">
        <f t="shared" si="53"/>
        <v>6160</v>
      </c>
      <c r="J327" s="26"/>
    </row>
    <row r="328" spans="1:10" s="92" customFormat="1" ht="18.95" customHeight="1">
      <c r="A328" s="25"/>
      <c r="B328" s="47" t="s">
        <v>170</v>
      </c>
      <c r="C328" s="4">
        <v>50.5</v>
      </c>
      <c r="D328" s="4" t="s">
        <v>43</v>
      </c>
      <c r="E328" s="37">
        <v>27</v>
      </c>
      <c r="F328" s="31">
        <f t="shared" si="49"/>
        <v>1363.5</v>
      </c>
      <c r="G328" s="37">
        <v>0</v>
      </c>
      <c r="H328" s="31">
        <f t="shared" si="52"/>
        <v>0</v>
      </c>
      <c r="I328" s="31">
        <f t="shared" si="53"/>
        <v>1363.5</v>
      </c>
      <c r="J328" s="25"/>
    </row>
    <row r="329" spans="1:10" s="92" customFormat="1" ht="18.95" customHeight="1">
      <c r="A329" s="26"/>
      <c r="B329" s="47" t="s">
        <v>171</v>
      </c>
      <c r="C329" s="4">
        <v>26.25</v>
      </c>
      <c r="D329" s="4" t="s">
        <v>43</v>
      </c>
      <c r="E329" s="37">
        <v>21.62</v>
      </c>
      <c r="F329" s="31">
        <f t="shared" si="49"/>
        <v>567.52499999999998</v>
      </c>
      <c r="G329" s="37">
        <v>4.5</v>
      </c>
      <c r="H329" s="31">
        <f t="shared" si="52"/>
        <v>118.125</v>
      </c>
      <c r="I329" s="31">
        <f t="shared" si="53"/>
        <v>685.65</v>
      </c>
      <c r="J329" s="26"/>
    </row>
    <row r="330" spans="1:10" s="92" customFormat="1" ht="18.95" customHeight="1">
      <c r="A330" s="25"/>
      <c r="B330" s="47" t="s">
        <v>172</v>
      </c>
      <c r="C330" s="4">
        <v>577.79999999999995</v>
      </c>
      <c r="D330" s="4" t="s">
        <v>43</v>
      </c>
      <c r="E330" s="37">
        <v>20.841999999999999</v>
      </c>
      <c r="F330" s="31">
        <f t="shared" si="49"/>
        <v>12042.507599999999</v>
      </c>
      <c r="G330" s="37">
        <v>4.21</v>
      </c>
      <c r="H330" s="31">
        <f t="shared" si="52"/>
        <v>2432.538</v>
      </c>
      <c r="I330" s="31">
        <f t="shared" si="53"/>
        <v>14475.045599999999</v>
      </c>
      <c r="J330" s="25"/>
    </row>
    <row r="331" spans="1:10" s="92" customFormat="1" ht="18.95" customHeight="1">
      <c r="A331" s="26"/>
      <c r="B331" s="47" t="s">
        <v>173</v>
      </c>
      <c r="C331" s="4">
        <v>1645.9</v>
      </c>
      <c r="D331" s="4" t="s">
        <v>43</v>
      </c>
      <c r="E331" s="37">
        <v>18.693999999999999</v>
      </c>
      <c r="F331" s="31">
        <f t="shared" si="49"/>
        <v>30768.454600000001</v>
      </c>
      <c r="G331" s="37">
        <v>3.38</v>
      </c>
      <c r="H331" s="31">
        <f t="shared" si="52"/>
        <v>5563.1419999999998</v>
      </c>
      <c r="I331" s="31">
        <f t="shared" si="53"/>
        <v>36331.596600000004</v>
      </c>
      <c r="J331" s="26"/>
    </row>
    <row r="332" spans="1:10" s="92" customFormat="1" ht="18.95" customHeight="1">
      <c r="A332" s="25"/>
      <c r="B332" s="47" t="s">
        <v>174</v>
      </c>
      <c r="C332" s="4">
        <v>2986.5</v>
      </c>
      <c r="D332" s="4" t="s">
        <v>43</v>
      </c>
      <c r="E332" s="37">
        <v>18.544</v>
      </c>
      <c r="F332" s="31">
        <f t="shared" si="49"/>
        <v>55381.656000000003</v>
      </c>
      <c r="G332" s="37">
        <v>3.3544</v>
      </c>
      <c r="H332" s="31">
        <f t="shared" si="52"/>
        <v>10017.9156</v>
      </c>
      <c r="I332" s="31">
        <f t="shared" si="53"/>
        <v>65399.571600000003</v>
      </c>
      <c r="J332" s="25"/>
    </row>
    <row r="333" spans="1:10" s="92" customFormat="1" ht="18.95" customHeight="1">
      <c r="A333" s="26"/>
      <c r="B333" s="47" t="s">
        <v>46</v>
      </c>
      <c r="C333" s="4">
        <v>143.69999999999999</v>
      </c>
      <c r="D333" s="4" t="s">
        <v>43</v>
      </c>
      <c r="E333" s="37">
        <v>35</v>
      </c>
      <c r="F333" s="31">
        <f t="shared" si="49"/>
        <v>5029.5</v>
      </c>
      <c r="G333" s="37">
        <v>0</v>
      </c>
      <c r="H333" s="31">
        <f t="shared" si="52"/>
        <v>0</v>
      </c>
      <c r="I333" s="31">
        <f t="shared" si="53"/>
        <v>5029.5</v>
      </c>
      <c r="J333" s="26"/>
    </row>
    <row r="334" spans="1:10" s="92" customFormat="1" ht="18.95" customHeight="1">
      <c r="A334" s="25"/>
      <c r="B334" s="47" t="s">
        <v>210</v>
      </c>
      <c r="C334" s="4">
        <v>35</v>
      </c>
      <c r="D334" s="4" t="s">
        <v>10</v>
      </c>
      <c r="E334" s="37">
        <v>2314</v>
      </c>
      <c r="F334" s="31">
        <f t="shared" si="49"/>
        <v>80990</v>
      </c>
      <c r="G334" s="37">
        <v>485</v>
      </c>
      <c r="H334" s="31">
        <f t="shared" si="52"/>
        <v>16975</v>
      </c>
      <c r="I334" s="31">
        <f t="shared" si="53"/>
        <v>97965</v>
      </c>
      <c r="J334" s="25"/>
    </row>
    <row r="335" spans="1:10" s="92" customFormat="1" ht="18.95" customHeight="1">
      <c r="A335" s="26"/>
      <c r="B335" s="47" t="s">
        <v>211</v>
      </c>
      <c r="C335" s="4">
        <v>44</v>
      </c>
      <c r="D335" s="4" t="s">
        <v>212</v>
      </c>
      <c r="E335" s="37">
        <v>35</v>
      </c>
      <c r="F335" s="31">
        <f t="shared" si="49"/>
        <v>1540</v>
      </c>
      <c r="G335" s="37">
        <v>0</v>
      </c>
      <c r="H335" s="31">
        <f t="shared" si="52"/>
        <v>0</v>
      </c>
      <c r="I335" s="31">
        <f t="shared" si="53"/>
        <v>1540</v>
      </c>
      <c r="J335" s="26"/>
    </row>
    <row r="336" spans="1:10" s="92" customFormat="1" ht="18.95" customHeight="1">
      <c r="A336" s="25"/>
      <c r="B336" s="47" t="s">
        <v>184</v>
      </c>
      <c r="C336" s="4"/>
      <c r="D336" s="4"/>
      <c r="E336" s="37"/>
      <c r="F336" s="31"/>
      <c r="G336" s="37"/>
      <c r="H336" s="31"/>
      <c r="I336" s="31"/>
      <c r="J336" s="25"/>
    </row>
    <row r="337" spans="1:10" s="92" customFormat="1" ht="18.95" customHeight="1">
      <c r="A337" s="26"/>
      <c r="B337" s="47" t="s">
        <v>192</v>
      </c>
      <c r="C337" s="4">
        <v>57</v>
      </c>
      <c r="D337" s="4" t="s">
        <v>8</v>
      </c>
      <c r="E337" s="37">
        <v>75</v>
      </c>
      <c r="F337" s="31">
        <f t="shared" si="49"/>
        <v>4275</v>
      </c>
      <c r="G337" s="37">
        <v>82</v>
      </c>
      <c r="H337" s="31">
        <f t="shared" si="52"/>
        <v>4674</v>
      </c>
      <c r="I337" s="31">
        <f t="shared" si="53"/>
        <v>8949</v>
      </c>
      <c r="J337" s="26"/>
    </row>
    <row r="338" spans="1:10" s="92" customFormat="1" ht="18.95" customHeight="1">
      <c r="A338" s="25"/>
      <c r="B338" s="47" t="s">
        <v>194</v>
      </c>
      <c r="C338" s="4">
        <v>57</v>
      </c>
      <c r="D338" s="4" t="s">
        <v>8</v>
      </c>
      <c r="E338" s="37">
        <v>55</v>
      </c>
      <c r="F338" s="31">
        <f t="shared" si="49"/>
        <v>3135</v>
      </c>
      <c r="G338" s="37">
        <v>34</v>
      </c>
      <c r="H338" s="31">
        <f t="shared" si="52"/>
        <v>1938</v>
      </c>
      <c r="I338" s="31">
        <f t="shared" si="53"/>
        <v>5073</v>
      </c>
      <c r="J338" s="25"/>
    </row>
    <row r="339" spans="1:10" s="92" customFormat="1" ht="18.95" customHeight="1">
      <c r="A339" s="26"/>
      <c r="B339" s="47" t="s">
        <v>199</v>
      </c>
      <c r="C339" s="4">
        <v>5</v>
      </c>
      <c r="D339" s="4" t="s">
        <v>8</v>
      </c>
      <c r="E339" s="37">
        <v>40</v>
      </c>
      <c r="F339" s="31">
        <f t="shared" si="49"/>
        <v>200</v>
      </c>
      <c r="G339" s="37">
        <v>35</v>
      </c>
      <c r="H339" s="31">
        <f t="shared" si="52"/>
        <v>175</v>
      </c>
      <c r="I339" s="31">
        <f t="shared" si="53"/>
        <v>375</v>
      </c>
      <c r="J339" s="26"/>
    </row>
    <row r="340" spans="1:10" s="92" customFormat="1" ht="18.95" customHeight="1">
      <c r="A340" s="25"/>
      <c r="B340" s="47" t="s">
        <v>213</v>
      </c>
      <c r="C340" s="4">
        <v>95</v>
      </c>
      <c r="D340" s="4" t="s">
        <v>8</v>
      </c>
      <c r="E340" s="37">
        <v>130</v>
      </c>
      <c r="F340" s="31">
        <f t="shared" si="49"/>
        <v>12350</v>
      </c>
      <c r="G340" s="37">
        <v>28</v>
      </c>
      <c r="H340" s="31">
        <f t="shared" si="52"/>
        <v>2660</v>
      </c>
      <c r="I340" s="31">
        <f t="shared" si="53"/>
        <v>15010</v>
      </c>
      <c r="J340" s="25"/>
    </row>
    <row r="341" spans="1:10" s="92" customFormat="1" ht="18.95" customHeight="1">
      <c r="A341" s="26"/>
      <c r="B341" s="47" t="s">
        <v>226</v>
      </c>
      <c r="C341" s="4">
        <v>1</v>
      </c>
      <c r="D341" s="4" t="s">
        <v>40</v>
      </c>
      <c r="E341" s="37">
        <v>4400</v>
      </c>
      <c r="F341" s="31">
        <f t="shared" si="49"/>
        <v>4400</v>
      </c>
      <c r="G341" s="37">
        <v>1320</v>
      </c>
      <c r="H341" s="31">
        <f t="shared" si="52"/>
        <v>1320</v>
      </c>
      <c r="I341" s="31">
        <f t="shared" si="53"/>
        <v>5720</v>
      </c>
      <c r="J341" s="26"/>
    </row>
    <row r="342" spans="1:10" s="92" customFormat="1" ht="18.95" customHeight="1">
      <c r="A342" s="25"/>
      <c r="B342" s="47" t="s">
        <v>227</v>
      </c>
      <c r="C342" s="4">
        <v>1</v>
      </c>
      <c r="D342" s="4" t="s">
        <v>40</v>
      </c>
      <c r="E342" s="37">
        <v>720</v>
      </c>
      <c r="F342" s="31">
        <f t="shared" si="49"/>
        <v>720</v>
      </c>
      <c r="G342" s="37">
        <v>216</v>
      </c>
      <c r="H342" s="31">
        <f t="shared" si="52"/>
        <v>216</v>
      </c>
      <c r="I342" s="31">
        <f t="shared" si="53"/>
        <v>936</v>
      </c>
      <c r="J342" s="25"/>
    </row>
    <row r="343" spans="1:10" s="92" customFormat="1" ht="18.95" customHeight="1">
      <c r="A343" s="26"/>
      <c r="B343" s="47" t="s">
        <v>228</v>
      </c>
      <c r="C343" s="4">
        <v>2.5</v>
      </c>
      <c r="D343" s="4" t="s">
        <v>182</v>
      </c>
      <c r="E343" s="37">
        <v>200</v>
      </c>
      <c r="F343" s="31">
        <f t="shared" si="49"/>
        <v>500</v>
      </c>
      <c r="G343" s="37">
        <v>60</v>
      </c>
      <c r="H343" s="31">
        <f t="shared" si="52"/>
        <v>150</v>
      </c>
      <c r="I343" s="31">
        <f t="shared" si="53"/>
        <v>650</v>
      </c>
      <c r="J343" s="26"/>
    </row>
    <row r="344" spans="1:10" s="92" customFormat="1" ht="18.95" customHeight="1">
      <c r="A344" s="25"/>
      <c r="B344" s="47" t="s">
        <v>229</v>
      </c>
      <c r="C344" s="4">
        <v>2</v>
      </c>
      <c r="D344" s="4" t="s">
        <v>230</v>
      </c>
      <c r="E344" s="37">
        <v>70</v>
      </c>
      <c r="F344" s="31">
        <f t="shared" si="49"/>
        <v>140</v>
      </c>
      <c r="G344" s="37">
        <v>21</v>
      </c>
      <c r="H344" s="31">
        <f t="shared" si="52"/>
        <v>42</v>
      </c>
      <c r="I344" s="31">
        <f t="shared" si="53"/>
        <v>182</v>
      </c>
      <c r="J344" s="25"/>
    </row>
    <row r="345" spans="1:10" s="92" customFormat="1" ht="18.95" customHeight="1">
      <c r="A345" s="26"/>
      <c r="B345" s="47" t="s">
        <v>231</v>
      </c>
      <c r="C345" s="4">
        <v>3</v>
      </c>
      <c r="D345" s="4" t="s">
        <v>81</v>
      </c>
      <c r="E345" s="37">
        <v>270</v>
      </c>
      <c r="F345" s="31">
        <f t="shared" si="49"/>
        <v>810</v>
      </c>
      <c r="G345" s="37">
        <v>81</v>
      </c>
      <c r="H345" s="31">
        <f t="shared" si="52"/>
        <v>243</v>
      </c>
      <c r="I345" s="31">
        <f t="shared" si="53"/>
        <v>1053</v>
      </c>
      <c r="J345" s="26"/>
    </row>
    <row r="346" spans="1:10" s="92" customFormat="1" ht="18.95" customHeight="1">
      <c r="A346" s="25"/>
      <c r="B346" s="47" t="s">
        <v>232</v>
      </c>
      <c r="C346" s="4">
        <v>1</v>
      </c>
      <c r="D346" s="4" t="s">
        <v>81</v>
      </c>
      <c r="E346" s="37">
        <v>340</v>
      </c>
      <c r="F346" s="31">
        <f t="shared" si="49"/>
        <v>340</v>
      </c>
      <c r="G346" s="37">
        <v>102</v>
      </c>
      <c r="H346" s="31">
        <f t="shared" si="52"/>
        <v>102</v>
      </c>
      <c r="I346" s="31">
        <f t="shared" si="53"/>
        <v>442</v>
      </c>
      <c r="J346" s="25"/>
    </row>
    <row r="347" spans="1:10" s="92" customFormat="1" ht="18.95" customHeight="1">
      <c r="A347" s="26"/>
      <c r="B347" s="47" t="s">
        <v>233</v>
      </c>
      <c r="C347" s="4">
        <v>1</v>
      </c>
      <c r="D347" s="4" t="s">
        <v>40</v>
      </c>
      <c r="E347" s="37">
        <v>280</v>
      </c>
      <c r="F347" s="31">
        <f t="shared" si="49"/>
        <v>280</v>
      </c>
      <c r="G347" s="37">
        <v>84</v>
      </c>
      <c r="H347" s="31">
        <f t="shared" si="52"/>
        <v>84</v>
      </c>
      <c r="I347" s="31">
        <f t="shared" si="53"/>
        <v>364</v>
      </c>
      <c r="J347" s="26"/>
    </row>
    <row r="348" spans="1:10" s="92" customFormat="1" ht="18.95" customHeight="1">
      <c r="A348" s="25"/>
      <c r="B348" s="47" t="s">
        <v>214</v>
      </c>
      <c r="C348" s="4"/>
      <c r="D348" s="4"/>
      <c r="E348" s="37"/>
      <c r="F348" s="31"/>
      <c r="G348" s="37"/>
      <c r="H348" s="31"/>
      <c r="I348" s="31"/>
      <c r="J348" s="25"/>
    </row>
    <row r="349" spans="1:10" s="92" customFormat="1" ht="18.95" customHeight="1">
      <c r="A349" s="26"/>
      <c r="B349" s="47" t="s">
        <v>215</v>
      </c>
      <c r="C349" s="4">
        <v>1</v>
      </c>
      <c r="D349" s="4" t="s">
        <v>177</v>
      </c>
      <c r="E349" s="37">
        <f>3965*1.5</f>
        <v>5947.5</v>
      </c>
      <c r="F349" s="31">
        <f t="shared" si="49"/>
        <v>5947.5</v>
      </c>
      <c r="G349" s="37">
        <f>0.3*E349</f>
        <v>1784.25</v>
      </c>
      <c r="H349" s="31">
        <f t="shared" si="52"/>
        <v>1784.25</v>
      </c>
      <c r="I349" s="31">
        <f t="shared" si="53"/>
        <v>7731.75</v>
      </c>
      <c r="J349" s="26"/>
    </row>
    <row r="350" spans="1:10" s="92" customFormat="1" ht="18.95" customHeight="1">
      <c r="A350" s="25"/>
      <c r="B350" s="47" t="s">
        <v>216</v>
      </c>
      <c r="C350" s="4">
        <v>1</v>
      </c>
      <c r="D350" s="4" t="s">
        <v>177</v>
      </c>
      <c r="E350" s="37">
        <f>2456*1.5</f>
        <v>3684</v>
      </c>
      <c r="F350" s="31">
        <f t="shared" si="49"/>
        <v>3684</v>
      </c>
      <c r="G350" s="37">
        <f>E350*0.3</f>
        <v>1105.2</v>
      </c>
      <c r="H350" s="31">
        <f t="shared" si="52"/>
        <v>1105.2</v>
      </c>
      <c r="I350" s="31">
        <f t="shared" si="53"/>
        <v>4789.2</v>
      </c>
      <c r="J350" s="25"/>
    </row>
    <row r="351" spans="1:10" s="92" customFormat="1" ht="18.95" customHeight="1">
      <c r="A351" s="26"/>
      <c r="B351" s="47" t="s">
        <v>217</v>
      </c>
      <c r="C351" s="4">
        <v>1</v>
      </c>
      <c r="D351" s="4" t="s">
        <v>177</v>
      </c>
      <c r="E351" s="37">
        <f>1685*1.5</f>
        <v>2527.5</v>
      </c>
      <c r="F351" s="31">
        <f t="shared" si="49"/>
        <v>2527.5</v>
      </c>
      <c r="G351" s="37">
        <f>0.3*E351</f>
        <v>758.25</v>
      </c>
      <c r="H351" s="31">
        <f t="shared" si="52"/>
        <v>758.25</v>
      </c>
      <c r="I351" s="31">
        <f t="shared" si="53"/>
        <v>3285.75</v>
      </c>
      <c r="J351" s="26"/>
    </row>
    <row r="352" spans="1:10" s="92" customFormat="1" ht="18.95" customHeight="1">
      <c r="A352" s="25"/>
      <c r="B352" s="47" t="s">
        <v>219</v>
      </c>
      <c r="C352" s="4">
        <v>1</v>
      </c>
      <c r="D352" s="4" t="s">
        <v>47</v>
      </c>
      <c r="E352" s="37">
        <v>6079.5</v>
      </c>
      <c r="F352" s="31">
        <f t="shared" si="49"/>
        <v>6079.5</v>
      </c>
      <c r="G352" s="37">
        <v>2431.8000000000002</v>
      </c>
      <c r="H352" s="31">
        <f t="shared" si="52"/>
        <v>2431.8000000000002</v>
      </c>
      <c r="I352" s="31">
        <f t="shared" si="53"/>
        <v>8511.2999999999993</v>
      </c>
      <c r="J352" s="25"/>
    </row>
    <row r="353" spans="1:10" s="92" customFormat="1" ht="18.95" customHeight="1">
      <c r="A353" s="26"/>
      <c r="B353" s="47" t="s">
        <v>234</v>
      </c>
      <c r="C353" s="4">
        <v>2</v>
      </c>
      <c r="D353" s="4" t="s">
        <v>87</v>
      </c>
      <c r="E353" s="37">
        <v>1400</v>
      </c>
      <c r="F353" s="31">
        <f t="shared" si="49"/>
        <v>2800</v>
      </c>
      <c r="G353" s="37">
        <v>420</v>
      </c>
      <c r="H353" s="31">
        <f t="shared" si="52"/>
        <v>840</v>
      </c>
      <c r="I353" s="31">
        <f t="shared" si="53"/>
        <v>3640</v>
      </c>
      <c r="J353" s="26"/>
    </row>
    <row r="354" spans="1:10" s="92" customFormat="1" ht="18.95" customHeight="1">
      <c r="A354" s="25"/>
      <c r="B354" s="47" t="s">
        <v>220</v>
      </c>
      <c r="C354" s="4">
        <v>3</v>
      </c>
      <c r="D354" s="4" t="s">
        <v>87</v>
      </c>
      <c r="E354" s="37">
        <v>1350</v>
      </c>
      <c r="F354" s="31">
        <f t="shared" si="49"/>
        <v>4050</v>
      </c>
      <c r="G354" s="37">
        <v>405</v>
      </c>
      <c r="H354" s="31">
        <f t="shared" si="52"/>
        <v>1215</v>
      </c>
      <c r="I354" s="31">
        <f t="shared" si="53"/>
        <v>5265</v>
      </c>
      <c r="J354" s="25"/>
    </row>
    <row r="355" spans="1:10" s="92" customFormat="1" ht="18.95" customHeight="1">
      <c r="A355" s="26"/>
      <c r="B355" s="47" t="s">
        <v>235</v>
      </c>
      <c r="C355" s="4">
        <v>1</v>
      </c>
      <c r="D355" s="4" t="s">
        <v>87</v>
      </c>
      <c r="E355" s="37">
        <v>1600</v>
      </c>
      <c r="F355" s="31">
        <f t="shared" si="49"/>
        <v>1600</v>
      </c>
      <c r="G355" s="37">
        <v>480</v>
      </c>
      <c r="H355" s="31">
        <f t="shared" si="52"/>
        <v>480</v>
      </c>
      <c r="I355" s="31">
        <f t="shared" si="53"/>
        <v>2080</v>
      </c>
      <c r="J355" s="26"/>
    </row>
    <row r="356" spans="1:10" s="92" customFormat="1" ht="18.95" customHeight="1">
      <c r="A356" s="25"/>
      <c r="B356" s="47" t="s">
        <v>236</v>
      </c>
      <c r="C356" s="4">
        <v>2</v>
      </c>
      <c r="D356" s="4" t="s">
        <v>87</v>
      </c>
      <c r="E356" s="37">
        <v>500</v>
      </c>
      <c r="F356" s="31">
        <f t="shared" si="49"/>
        <v>1000</v>
      </c>
      <c r="G356" s="37">
        <v>150</v>
      </c>
      <c r="H356" s="31">
        <f t="shared" si="52"/>
        <v>300</v>
      </c>
      <c r="I356" s="31">
        <f t="shared" si="53"/>
        <v>1300</v>
      </c>
      <c r="J356" s="25"/>
    </row>
    <row r="357" spans="1:10" s="92" customFormat="1" ht="18.95" customHeight="1">
      <c r="A357" s="26"/>
      <c r="B357" s="47" t="s">
        <v>221</v>
      </c>
      <c r="C357" s="4">
        <v>2</v>
      </c>
      <c r="D357" s="4" t="s">
        <v>87</v>
      </c>
      <c r="E357" s="37">
        <v>400</v>
      </c>
      <c r="F357" s="31">
        <f t="shared" si="49"/>
        <v>800</v>
      </c>
      <c r="G357" s="37">
        <v>120</v>
      </c>
      <c r="H357" s="31">
        <f t="shared" si="52"/>
        <v>240</v>
      </c>
      <c r="I357" s="31">
        <f t="shared" si="53"/>
        <v>1040</v>
      </c>
      <c r="J357" s="26"/>
    </row>
    <row r="358" spans="1:10" s="92" customFormat="1" ht="18.95" customHeight="1">
      <c r="A358" s="25"/>
      <c r="B358" s="47" t="s">
        <v>237</v>
      </c>
      <c r="C358" s="4">
        <v>12</v>
      </c>
      <c r="D358" s="4" t="s">
        <v>87</v>
      </c>
      <c r="E358" s="37">
        <v>300</v>
      </c>
      <c r="F358" s="31">
        <f t="shared" si="49"/>
        <v>3600</v>
      </c>
      <c r="G358" s="37">
        <v>90</v>
      </c>
      <c r="H358" s="31">
        <f t="shared" si="52"/>
        <v>1080</v>
      </c>
      <c r="I358" s="31">
        <f t="shared" si="53"/>
        <v>4680</v>
      </c>
      <c r="J358" s="25"/>
    </row>
    <row r="359" spans="1:10" s="92" customFormat="1" ht="18.95" customHeight="1">
      <c r="A359" s="26"/>
      <c r="B359" s="47" t="s">
        <v>238</v>
      </c>
      <c r="C359" s="4">
        <v>2</v>
      </c>
      <c r="D359" s="4" t="s">
        <v>40</v>
      </c>
      <c r="E359" s="37">
        <v>3064</v>
      </c>
      <c r="F359" s="31">
        <f t="shared" si="49"/>
        <v>6128</v>
      </c>
      <c r="G359" s="37">
        <v>360</v>
      </c>
      <c r="H359" s="31">
        <f t="shared" si="52"/>
        <v>720</v>
      </c>
      <c r="I359" s="31">
        <f t="shared" si="53"/>
        <v>6848</v>
      </c>
      <c r="J359" s="26"/>
    </row>
    <row r="360" spans="1:10" s="92" customFormat="1" ht="18.95" customHeight="1">
      <c r="A360" s="25"/>
      <c r="B360" s="47" t="s">
        <v>239</v>
      </c>
      <c r="C360" s="4">
        <v>56</v>
      </c>
      <c r="D360" s="4" t="s">
        <v>40</v>
      </c>
      <c r="E360" s="37">
        <v>25</v>
      </c>
      <c r="F360" s="31">
        <f t="shared" si="49"/>
        <v>1400</v>
      </c>
      <c r="G360" s="37">
        <v>7.5</v>
      </c>
      <c r="H360" s="31">
        <f t="shared" si="52"/>
        <v>420</v>
      </c>
      <c r="I360" s="31">
        <f t="shared" si="53"/>
        <v>1820</v>
      </c>
      <c r="J360" s="25"/>
    </row>
    <row r="361" spans="1:10" s="92" customFormat="1" ht="18.95" customHeight="1">
      <c r="A361" s="26"/>
      <c r="B361" s="47" t="s">
        <v>222</v>
      </c>
      <c r="C361" s="4">
        <v>12</v>
      </c>
      <c r="D361" s="4" t="s">
        <v>182</v>
      </c>
      <c r="E361" s="37">
        <v>20</v>
      </c>
      <c r="F361" s="31">
        <f t="shared" si="49"/>
        <v>240</v>
      </c>
      <c r="G361" s="37">
        <v>6</v>
      </c>
      <c r="H361" s="31">
        <f t="shared" si="52"/>
        <v>72</v>
      </c>
      <c r="I361" s="31">
        <f t="shared" si="53"/>
        <v>312</v>
      </c>
      <c r="J361" s="26"/>
    </row>
    <row r="362" spans="1:10" s="92" customFormat="1" ht="18.95" customHeight="1">
      <c r="A362" s="132"/>
      <c r="B362" s="193" t="s">
        <v>223</v>
      </c>
      <c r="C362" s="35">
        <v>1</v>
      </c>
      <c r="D362" s="35" t="s">
        <v>182</v>
      </c>
      <c r="E362" s="106">
        <v>30</v>
      </c>
      <c r="F362" s="36">
        <f t="shared" si="49"/>
        <v>30</v>
      </c>
      <c r="G362" s="106">
        <v>9</v>
      </c>
      <c r="H362" s="36">
        <f t="shared" si="52"/>
        <v>9</v>
      </c>
      <c r="I362" s="36">
        <f t="shared" si="53"/>
        <v>39</v>
      </c>
      <c r="J362" s="132"/>
    </row>
    <row r="363" spans="1:10" s="92" customFormat="1" ht="18.95" customHeight="1">
      <c r="A363" s="53"/>
      <c r="B363" s="53" t="s">
        <v>225</v>
      </c>
      <c r="C363" s="53"/>
      <c r="D363" s="53"/>
      <c r="E363" s="15"/>
      <c r="F363" s="15">
        <f>SUM(F319:F362)</f>
        <v>599337.64320000005</v>
      </c>
      <c r="G363" s="15"/>
      <c r="H363" s="15">
        <f>SUM(H319:H362)</f>
        <v>171395.14060000001</v>
      </c>
      <c r="I363" s="15">
        <f>SUM(I319:I362)</f>
        <v>770732.78380000009</v>
      </c>
      <c r="J363" s="53"/>
    </row>
    <row r="364" spans="1:10" s="149" customFormat="1" ht="18.95" customHeight="1">
      <c r="A364" s="164">
        <v>5.3</v>
      </c>
      <c r="B364" s="186" t="s">
        <v>432</v>
      </c>
      <c r="C364" s="4"/>
      <c r="D364" s="4"/>
      <c r="E364" s="37"/>
      <c r="F364" s="37"/>
      <c r="G364" s="37"/>
      <c r="H364" s="37"/>
      <c r="I364" s="37"/>
      <c r="J364" s="4"/>
    </row>
    <row r="365" spans="1:10" s="149" customFormat="1" ht="18.95" customHeight="1">
      <c r="A365" s="25"/>
      <c r="B365" s="47" t="s">
        <v>246</v>
      </c>
      <c r="C365" s="4"/>
      <c r="D365" s="4"/>
      <c r="E365" s="37"/>
      <c r="F365" s="31"/>
      <c r="G365" s="37"/>
      <c r="H365" s="31"/>
      <c r="I365" s="31"/>
      <c r="J365" s="25"/>
    </row>
    <row r="366" spans="1:10" s="149" customFormat="1" ht="18.95" customHeight="1">
      <c r="A366" s="26"/>
      <c r="B366" s="47" t="s">
        <v>218</v>
      </c>
      <c r="C366" s="4">
        <v>8</v>
      </c>
      <c r="D366" s="4" t="s">
        <v>177</v>
      </c>
      <c r="E366" s="37">
        <f>263*1.5</f>
        <v>394.5</v>
      </c>
      <c r="F366" s="31">
        <f>+C366*E366</f>
        <v>3156</v>
      </c>
      <c r="G366" s="37">
        <f>0.3*E366</f>
        <v>118.35</v>
      </c>
      <c r="H366" s="31">
        <f>+C366*G366</f>
        <v>946.8</v>
      </c>
      <c r="I366" s="31">
        <f>+H366+F366</f>
        <v>4102.8</v>
      </c>
      <c r="J366" s="26"/>
    </row>
    <row r="367" spans="1:10" s="149" customFormat="1" ht="18.95" customHeight="1">
      <c r="A367" s="25"/>
      <c r="B367" s="47" t="s">
        <v>248</v>
      </c>
      <c r="C367" s="4">
        <v>4</v>
      </c>
      <c r="D367" s="4" t="s">
        <v>177</v>
      </c>
      <c r="E367" s="37">
        <f>1051*1.5</f>
        <v>1576.5</v>
      </c>
      <c r="F367" s="31">
        <f t="shared" ref="F367:F394" si="54">+C367*E367</f>
        <v>6306</v>
      </c>
      <c r="G367" s="37">
        <f>0.3*E367</f>
        <v>472.95</v>
      </c>
      <c r="H367" s="31">
        <f t="shared" ref="H367:H376" si="55">+C367*G367</f>
        <v>1891.8</v>
      </c>
      <c r="I367" s="31">
        <f>+H367+F367</f>
        <v>8197.7999999999993</v>
      </c>
      <c r="J367" s="25"/>
    </row>
    <row r="368" spans="1:10" s="97" customFormat="1" ht="18.95" customHeight="1">
      <c r="A368" s="26"/>
      <c r="B368" s="47" t="s">
        <v>217</v>
      </c>
      <c r="C368" s="4">
        <v>4</v>
      </c>
      <c r="D368" s="4" t="s">
        <v>177</v>
      </c>
      <c r="E368" s="37">
        <f>1685*1.5</f>
        <v>2527.5</v>
      </c>
      <c r="F368" s="31">
        <f t="shared" si="54"/>
        <v>10110</v>
      </c>
      <c r="G368" s="37">
        <f>0.3*E368</f>
        <v>758.25</v>
      </c>
      <c r="H368" s="31">
        <f t="shared" si="55"/>
        <v>3033</v>
      </c>
      <c r="I368" s="31">
        <f>+H368+F368</f>
        <v>13143</v>
      </c>
      <c r="J368" s="26"/>
    </row>
    <row r="369" spans="1:10" s="97" customFormat="1" ht="18.95" customHeight="1">
      <c r="A369" s="25"/>
      <c r="B369" s="47" t="s">
        <v>249</v>
      </c>
      <c r="C369" s="4">
        <v>12</v>
      </c>
      <c r="D369" s="4" t="s">
        <v>177</v>
      </c>
      <c r="E369" s="37">
        <v>120</v>
      </c>
      <c r="F369" s="31">
        <f t="shared" si="54"/>
        <v>1440</v>
      </c>
      <c r="G369" s="37">
        <v>50</v>
      </c>
      <c r="H369" s="31">
        <f t="shared" si="55"/>
        <v>600</v>
      </c>
      <c r="I369" s="31">
        <f>+H369+F369</f>
        <v>2040</v>
      </c>
      <c r="J369" s="25"/>
    </row>
    <row r="370" spans="1:10" s="97" customFormat="1" ht="18.95" customHeight="1">
      <c r="A370" s="26"/>
      <c r="B370" s="47" t="s">
        <v>247</v>
      </c>
      <c r="C370" s="4">
        <v>4</v>
      </c>
      <c r="D370" s="4" t="s">
        <v>177</v>
      </c>
      <c r="E370" s="37">
        <v>46</v>
      </c>
      <c r="F370" s="31">
        <f t="shared" si="54"/>
        <v>184</v>
      </c>
      <c r="G370" s="37">
        <f>0.3*E370</f>
        <v>13.799999999999999</v>
      </c>
      <c r="H370" s="31">
        <f t="shared" si="55"/>
        <v>55.199999999999996</v>
      </c>
      <c r="I370" s="31">
        <f>+H370+F370</f>
        <v>239.2</v>
      </c>
      <c r="J370" s="26"/>
    </row>
    <row r="371" spans="1:10" s="97" customFormat="1" ht="18.95" customHeight="1">
      <c r="A371" s="25"/>
      <c r="B371" s="47" t="s">
        <v>219</v>
      </c>
      <c r="C371" s="4">
        <v>1</v>
      </c>
      <c r="D371" s="4" t="s">
        <v>47</v>
      </c>
      <c r="E371" s="37">
        <v>5000</v>
      </c>
      <c r="F371" s="31">
        <f t="shared" si="54"/>
        <v>5000</v>
      </c>
      <c r="G371" s="37">
        <v>1059.8</v>
      </c>
      <c r="H371" s="31">
        <f t="shared" si="55"/>
        <v>1059.8</v>
      </c>
      <c r="I371" s="31">
        <f t="shared" ref="I371:I375" si="56">+H371+F371</f>
        <v>6059.8</v>
      </c>
      <c r="J371" s="25"/>
    </row>
    <row r="372" spans="1:10" s="97" customFormat="1" ht="18.95" customHeight="1">
      <c r="A372" s="26"/>
      <c r="B372" s="47" t="s">
        <v>241</v>
      </c>
      <c r="C372" s="4">
        <v>4</v>
      </c>
      <c r="D372" s="4" t="s">
        <v>87</v>
      </c>
      <c r="E372" s="37">
        <v>1350</v>
      </c>
      <c r="F372" s="31">
        <f t="shared" si="54"/>
        <v>5400</v>
      </c>
      <c r="G372" s="37">
        <v>405</v>
      </c>
      <c r="H372" s="31">
        <f t="shared" si="55"/>
        <v>1620</v>
      </c>
      <c r="I372" s="31">
        <f t="shared" si="56"/>
        <v>7020</v>
      </c>
      <c r="J372" s="26"/>
    </row>
    <row r="373" spans="1:10" s="97" customFormat="1" ht="18.95" customHeight="1">
      <c r="A373" s="25"/>
      <c r="B373" s="47" t="s">
        <v>242</v>
      </c>
      <c r="C373" s="4">
        <v>8</v>
      </c>
      <c r="D373" s="4" t="s">
        <v>87</v>
      </c>
      <c r="E373" s="37">
        <v>1200</v>
      </c>
      <c r="F373" s="31">
        <f t="shared" si="54"/>
        <v>9600</v>
      </c>
      <c r="G373" s="37">
        <v>360</v>
      </c>
      <c r="H373" s="31">
        <f t="shared" si="55"/>
        <v>2880</v>
      </c>
      <c r="I373" s="31">
        <f t="shared" si="56"/>
        <v>12480</v>
      </c>
      <c r="J373" s="25"/>
    </row>
    <row r="374" spans="1:10" s="97" customFormat="1" ht="18.95" customHeight="1">
      <c r="A374" s="26"/>
      <c r="B374" s="47" t="s">
        <v>250</v>
      </c>
      <c r="C374" s="4">
        <v>8</v>
      </c>
      <c r="D374" s="4" t="s">
        <v>87</v>
      </c>
      <c r="E374" s="37">
        <v>1200</v>
      </c>
      <c r="F374" s="31">
        <f t="shared" si="54"/>
        <v>9600</v>
      </c>
      <c r="G374" s="37">
        <v>360</v>
      </c>
      <c r="H374" s="31">
        <f t="shared" si="55"/>
        <v>2880</v>
      </c>
      <c r="I374" s="31">
        <f t="shared" si="56"/>
        <v>12480</v>
      </c>
      <c r="J374" s="26"/>
    </row>
    <row r="375" spans="1:10" s="97" customFormat="1" ht="18.95" customHeight="1">
      <c r="A375" s="25"/>
      <c r="B375" s="47" t="s">
        <v>251</v>
      </c>
      <c r="C375" s="4">
        <v>44</v>
      </c>
      <c r="D375" s="4" t="s">
        <v>87</v>
      </c>
      <c r="E375" s="37">
        <v>23</v>
      </c>
      <c r="F375" s="31">
        <f t="shared" si="54"/>
        <v>1012</v>
      </c>
      <c r="G375" s="37">
        <v>6.9</v>
      </c>
      <c r="H375" s="31">
        <f t="shared" si="55"/>
        <v>303.60000000000002</v>
      </c>
      <c r="I375" s="31">
        <f t="shared" si="56"/>
        <v>1315.6</v>
      </c>
      <c r="J375" s="25"/>
    </row>
    <row r="376" spans="1:10" s="97" customFormat="1" ht="18.95" customHeight="1">
      <c r="A376" s="26"/>
      <c r="B376" s="47" t="s">
        <v>252</v>
      </c>
      <c r="C376" s="4">
        <v>8</v>
      </c>
      <c r="D376" s="4" t="s">
        <v>87</v>
      </c>
      <c r="E376" s="37">
        <v>550</v>
      </c>
      <c r="F376" s="31">
        <f t="shared" si="54"/>
        <v>4400</v>
      </c>
      <c r="G376" s="37">
        <v>165</v>
      </c>
      <c r="H376" s="31">
        <f t="shared" si="55"/>
        <v>1320</v>
      </c>
      <c r="I376" s="31">
        <f>+H376+F376</f>
        <v>5720</v>
      </c>
      <c r="J376" s="26"/>
    </row>
    <row r="377" spans="1:10" s="97" customFormat="1" ht="18.95" customHeight="1">
      <c r="A377" s="25"/>
      <c r="B377" s="47" t="s">
        <v>253</v>
      </c>
      <c r="C377" s="4"/>
      <c r="D377" s="4"/>
      <c r="E377" s="37"/>
      <c r="F377" s="31"/>
      <c r="G377" s="37"/>
      <c r="H377" s="31"/>
      <c r="I377" s="31"/>
      <c r="J377" s="25"/>
    </row>
    <row r="378" spans="1:10" s="97" customFormat="1" ht="18.95" customHeight="1">
      <c r="A378" s="26"/>
      <c r="B378" s="47" t="s">
        <v>254</v>
      </c>
      <c r="C378" s="4">
        <v>8</v>
      </c>
      <c r="D378" s="4" t="s">
        <v>87</v>
      </c>
      <c r="E378" s="37">
        <v>80</v>
      </c>
      <c r="F378" s="31">
        <f t="shared" si="54"/>
        <v>640</v>
      </c>
      <c r="G378" s="37">
        <v>24</v>
      </c>
      <c r="H378" s="31">
        <f t="shared" ref="H378" si="57">+C378*G378</f>
        <v>192</v>
      </c>
      <c r="I378" s="31">
        <f>+H378+F378</f>
        <v>832</v>
      </c>
      <c r="J378" s="26"/>
    </row>
    <row r="379" spans="1:10" s="97" customFormat="1" ht="18.95" customHeight="1">
      <c r="A379" s="25"/>
      <c r="B379" s="47" t="s">
        <v>243</v>
      </c>
      <c r="C379" s="4">
        <v>12</v>
      </c>
      <c r="D379" s="4" t="s">
        <v>87</v>
      </c>
      <c r="E379" s="37">
        <v>1800</v>
      </c>
      <c r="F379" s="31">
        <f t="shared" si="54"/>
        <v>21600</v>
      </c>
      <c r="G379" s="37">
        <v>540</v>
      </c>
      <c r="H379" s="31">
        <f t="shared" ref="H379:H394" si="58">+C379*G379</f>
        <v>6480</v>
      </c>
      <c r="I379" s="31">
        <f t="shared" ref="I379:I394" si="59">+H379+F379</f>
        <v>28080</v>
      </c>
      <c r="J379" s="25"/>
    </row>
    <row r="380" spans="1:10" s="97" customFormat="1" ht="18.95" customHeight="1">
      <c r="A380" s="26"/>
      <c r="B380" s="47" t="s">
        <v>255</v>
      </c>
      <c r="C380" s="4">
        <v>8</v>
      </c>
      <c r="D380" s="4" t="s">
        <v>87</v>
      </c>
      <c r="E380" s="37">
        <v>37</v>
      </c>
      <c r="F380" s="31">
        <f t="shared" si="54"/>
        <v>296</v>
      </c>
      <c r="G380" s="37">
        <v>11.1</v>
      </c>
      <c r="H380" s="31">
        <f t="shared" si="58"/>
        <v>88.8</v>
      </c>
      <c r="I380" s="31">
        <f t="shared" si="59"/>
        <v>384.8</v>
      </c>
      <c r="J380" s="26"/>
    </row>
    <row r="381" spans="1:10" s="97" customFormat="1" ht="18.95" customHeight="1">
      <c r="A381" s="25"/>
      <c r="B381" s="47" t="s">
        <v>256</v>
      </c>
      <c r="C381" s="4">
        <v>16</v>
      </c>
      <c r="D381" s="4" t="s">
        <v>87</v>
      </c>
      <c r="E381" s="37">
        <v>24</v>
      </c>
      <c r="F381" s="31">
        <f t="shared" si="54"/>
        <v>384</v>
      </c>
      <c r="G381" s="37">
        <v>7.2</v>
      </c>
      <c r="H381" s="31">
        <f t="shared" si="58"/>
        <v>115.2</v>
      </c>
      <c r="I381" s="31">
        <f t="shared" si="59"/>
        <v>499.2</v>
      </c>
      <c r="J381" s="25"/>
    </row>
    <row r="382" spans="1:10" s="97" customFormat="1" ht="18.95" customHeight="1">
      <c r="A382" s="26"/>
      <c r="B382" s="47" t="s">
        <v>237</v>
      </c>
      <c r="C382" s="4">
        <v>32</v>
      </c>
      <c r="D382" s="4" t="s">
        <v>87</v>
      </c>
      <c r="E382" s="37">
        <v>300</v>
      </c>
      <c r="F382" s="31">
        <f t="shared" si="54"/>
        <v>9600</v>
      </c>
      <c r="G382" s="37">
        <v>90</v>
      </c>
      <c r="H382" s="31">
        <f t="shared" si="58"/>
        <v>2880</v>
      </c>
      <c r="I382" s="31">
        <f t="shared" si="59"/>
        <v>12480</v>
      </c>
      <c r="J382" s="26"/>
    </row>
    <row r="383" spans="1:10" s="97" customFormat="1" ht="18.95" customHeight="1">
      <c r="A383" s="25"/>
      <c r="B383" s="47" t="s">
        <v>257</v>
      </c>
      <c r="C383" s="4">
        <v>8</v>
      </c>
      <c r="D383" s="4" t="s">
        <v>87</v>
      </c>
      <c r="E383" s="37">
        <v>250</v>
      </c>
      <c r="F383" s="31">
        <f t="shared" si="54"/>
        <v>2000</v>
      </c>
      <c r="G383" s="37">
        <v>75</v>
      </c>
      <c r="H383" s="31">
        <f t="shared" si="58"/>
        <v>600</v>
      </c>
      <c r="I383" s="31">
        <f t="shared" si="59"/>
        <v>2600</v>
      </c>
      <c r="J383" s="25"/>
    </row>
    <row r="384" spans="1:10" s="97" customFormat="1" ht="18.95" customHeight="1">
      <c r="A384" s="26"/>
      <c r="B384" s="47" t="s">
        <v>258</v>
      </c>
      <c r="C384" s="4">
        <v>16</v>
      </c>
      <c r="D384" s="4" t="s">
        <v>87</v>
      </c>
      <c r="E384" s="37">
        <v>8</v>
      </c>
      <c r="F384" s="31">
        <f t="shared" si="54"/>
        <v>128</v>
      </c>
      <c r="G384" s="37">
        <v>2.4</v>
      </c>
      <c r="H384" s="31">
        <f t="shared" si="58"/>
        <v>38.4</v>
      </c>
      <c r="I384" s="31">
        <f t="shared" si="59"/>
        <v>166.4</v>
      </c>
      <c r="J384" s="26"/>
    </row>
    <row r="385" spans="1:10" s="97" customFormat="1" ht="18.95" customHeight="1">
      <c r="A385" s="25"/>
      <c r="B385" s="47" t="s">
        <v>259</v>
      </c>
      <c r="C385" s="4">
        <v>32</v>
      </c>
      <c r="D385" s="4" t="s">
        <v>87</v>
      </c>
      <c r="E385" s="37">
        <v>13</v>
      </c>
      <c r="F385" s="31">
        <f t="shared" si="54"/>
        <v>416</v>
      </c>
      <c r="G385" s="37">
        <v>3.9</v>
      </c>
      <c r="H385" s="31">
        <f t="shared" si="58"/>
        <v>124.8</v>
      </c>
      <c r="I385" s="31">
        <f t="shared" si="59"/>
        <v>540.79999999999995</v>
      </c>
      <c r="J385" s="25"/>
    </row>
    <row r="386" spans="1:10" s="97" customFormat="1" ht="18.95" customHeight="1">
      <c r="A386" s="26"/>
      <c r="B386" s="47" t="s">
        <v>260</v>
      </c>
      <c r="C386" s="4">
        <v>8</v>
      </c>
      <c r="D386" s="4" t="s">
        <v>40</v>
      </c>
      <c r="E386" s="37">
        <v>6500</v>
      </c>
      <c r="F386" s="31">
        <f t="shared" si="54"/>
        <v>52000</v>
      </c>
      <c r="G386" s="37">
        <v>600</v>
      </c>
      <c r="H386" s="31">
        <f t="shared" si="58"/>
        <v>4800</v>
      </c>
      <c r="I386" s="31">
        <f t="shared" si="59"/>
        <v>56800</v>
      </c>
      <c r="J386" s="26"/>
    </row>
    <row r="387" spans="1:10" s="97" customFormat="1" ht="18.95" customHeight="1">
      <c r="A387" s="25"/>
      <c r="B387" s="47" t="s">
        <v>261</v>
      </c>
      <c r="C387" s="4">
        <v>16</v>
      </c>
      <c r="D387" s="4" t="s">
        <v>40</v>
      </c>
      <c r="E387" s="37">
        <v>284</v>
      </c>
      <c r="F387" s="31">
        <f t="shared" si="54"/>
        <v>4544</v>
      </c>
      <c r="G387" s="37">
        <v>60</v>
      </c>
      <c r="H387" s="31">
        <f t="shared" si="58"/>
        <v>960</v>
      </c>
      <c r="I387" s="31">
        <f t="shared" si="59"/>
        <v>5504</v>
      </c>
      <c r="J387" s="25"/>
    </row>
    <row r="388" spans="1:10" s="97" customFormat="1" ht="18.95" customHeight="1">
      <c r="A388" s="26"/>
      <c r="B388" s="47" t="s">
        <v>262</v>
      </c>
      <c r="C388" s="4">
        <v>8</v>
      </c>
      <c r="D388" s="4" t="s">
        <v>40</v>
      </c>
      <c r="E388" s="37">
        <v>400</v>
      </c>
      <c r="F388" s="31">
        <f t="shared" si="54"/>
        <v>3200</v>
      </c>
      <c r="G388" s="37">
        <v>90</v>
      </c>
      <c r="H388" s="31">
        <f t="shared" si="58"/>
        <v>720</v>
      </c>
      <c r="I388" s="31">
        <f t="shared" si="59"/>
        <v>3920</v>
      </c>
      <c r="J388" s="26"/>
    </row>
    <row r="389" spans="1:10" s="97" customFormat="1" ht="18.95" customHeight="1">
      <c r="A389" s="25"/>
      <c r="B389" s="47" t="s">
        <v>222</v>
      </c>
      <c r="C389" s="4">
        <v>80</v>
      </c>
      <c r="D389" s="4" t="s">
        <v>182</v>
      </c>
      <c r="E389" s="37">
        <v>20</v>
      </c>
      <c r="F389" s="31">
        <f t="shared" si="54"/>
        <v>1600</v>
      </c>
      <c r="G389" s="37">
        <v>6</v>
      </c>
      <c r="H389" s="31">
        <f t="shared" si="58"/>
        <v>480</v>
      </c>
      <c r="I389" s="31">
        <f t="shared" si="59"/>
        <v>2080</v>
      </c>
      <c r="J389" s="25"/>
    </row>
    <row r="390" spans="1:10" s="97" customFormat="1" ht="18.95" customHeight="1">
      <c r="A390" s="26"/>
      <c r="B390" s="47" t="s">
        <v>224</v>
      </c>
      <c r="C390" s="4">
        <v>260</v>
      </c>
      <c r="D390" s="4" t="s">
        <v>87</v>
      </c>
      <c r="E390" s="37">
        <v>35</v>
      </c>
      <c r="F390" s="31">
        <f t="shared" si="54"/>
        <v>9100</v>
      </c>
      <c r="G390" s="37">
        <v>10.5</v>
      </c>
      <c r="H390" s="31">
        <f t="shared" si="58"/>
        <v>2730</v>
      </c>
      <c r="I390" s="31">
        <f t="shared" si="59"/>
        <v>11830</v>
      </c>
      <c r="J390" s="26"/>
    </row>
    <row r="391" spans="1:10" s="97" customFormat="1" ht="18.95" customHeight="1">
      <c r="A391" s="25"/>
      <c r="B391" s="47" t="s">
        <v>263</v>
      </c>
      <c r="C391" s="4">
        <v>8</v>
      </c>
      <c r="D391" s="4" t="s">
        <v>40</v>
      </c>
      <c r="E391" s="37">
        <v>3200</v>
      </c>
      <c r="F391" s="31">
        <f t="shared" si="54"/>
        <v>25600</v>
      </c>
      <c r="G391" s="37">
        <v>600</v>
      </c>
      <c r="H391" s="31">
        <f t="shared" si="58"/>
        <v>4800</v>
      </c>
      <c r="I391" s="31">
        <f t="shared" si="59"/>
        <v>30400</v>
      </c>
      <c r="J391" s="25"/>
    </row>
    <row r="392" spans="1:10" s="97" customFormat="1" ht="18.95" customHeight="1">
      <c r="A392" s="26"/>
      <c r="B392" s="47" t="s">
        <v>264</v>
      </c>
      <c r="C392" s="4">
        <v>8</v>
      </c>
      <c r="D392" s="4" t="s">
        <v>87</v>
      </c>
      <c r="E392" s="37">
        <v>250</v>
      </c>
      <c r="F392" s="31">
        <f t="shared" si="54"/>
        <v>2000</v>
      </c>
      <c r="G392" s="37">
        <v>75</v>
      </c>
      <c r="H392" s="31">
        <f t="shared" si="58"/>
        <v>600</v>
      </c>
      <c r="I392" s="31">
        <f t="shared" si="59"/>
        <v>2600</v>
      </c>
      <c r="J392" s="26"/>
    </row>
    <row r="393" spans="1:10" s="97" customFormat="1" ht="18.95" customHeight="1">
      <c r="A393" s="25"/>
      <c r="B393" s="47" t="s">
        <v>265</v>
      </c>
      <c r="C393" s="4">
        <v>16</v>
      </c>
      <c r="D393" s="4" t="s">
        <v>40</v>
      </c>
      <c r="E393" s="37">
        <v>5</v>
      </c>
      <c r="F393" s="31">
        <f t="shared" si="54"/>
        <v>80</v>
      </c>
      <c r="G393" s="37">
        <v>1.5</v>
      </c>
      <c r="H393" s="31">
        <f t="shared" si="58"/>
        <v>24</v>
      </c>
      <c r="I393" s="31">
        <f t="shared" si="59"/>
        <v>104</v>
      </c>
      <c r="J393" s="25"/>
    </row>
    <row r="394" spans="1:10" s="97" customFormat="1" ht="18.95" customHeight="1">
      <c r="A394" s="34"/>
      <c r="B394" s="193" t="s">
        <v>266</v>
      </c>
      <c r="C394" s="35">
        <v>160</v>
      </c>
      <c r="D394" s="35" t="s">
        <v>81</v>
      </c>
      <c r="E394" s="106">
        <v>0</v>
      </c>
      <c r="F394" s="36">
        <f t="shared" si="54"/>
        <v>0</v>
      </c>
      <c r="G394" s="106">
        <v>15</v>
      </c>
      <c r="H394" s="36">
        <f t="shared" si="58"/>
        <v>2400</v>
      </c>
      <c r="I394" s="36">
        <f t="shared" si="59"/>
        <v>2400</v>
      </c>
      <c r="J394" s="34"/>
    </row>
    <row r="395" spans="1:10" s="97" customFormat="1" ht="18.95" customHeight="1">
      <c r="A395" s="53"/>
      <c r="B395" s="53" t="s">
        <v>240</v>
      </c>
      <c r="C395" s="53"/>
      <c r="D395" s="53"/>
      <c r="E395" s="15"/>
      <c r="F395" s="15">
        <f>SUM(F366:F394)</f>
        <v>189396</v>
      </c>
      <c r="G395" s="15"/>
      <c r="H395" s="15">
        <f>SUM(H366:H394)</f>
        <v>44623.4</v>
      </c>
      <c r="I395" s="15">
        <f>SUM(F395:H395)</f>
        <v>234019.4</v>
      </c>
      <c r="J395" s="53"/>
    </row>
    <row r="396" spans="1:10" s="140" customFormat="1" ht="18.95" customHeight="1">
      <c r="A396" s="164">
        <v>5.4</v>
      </c>
      <c r="B396" s="186" t="s">
        <v>433</v>
      </c>
      <c r="C396" s="4"/>
      <c r="D396" s="4"/>
      <c r="E396" s="37"/>
      <c r="F396" s="37"/>
      <c r="G396" s="37"/>
      <c r="H396" s="37"/>
      <c r="I396" s="37"/>
      <c r="J396" s="4"/>
    </row>
    <row r="397" spans="1:10" ht="18.95" customHeight="1">
      <c r="A397" s="26"/>
      <c r="B397" s="47" t="s">
        <v>409</v>
      </c>
      <c r="C397" s="4"/>
      <c r="D397" s="4"/>
      <c r="E397" s="37"/>
      <c r="F397" s="31"/>
      <c r="G397" s="37"/>
      <c r="H397" s="31"/>
      <c r="I397" s="31"/>
      <c r="J397" s="26"/>
    </row>
    <row r="398" spans="1:10" ht="18.95" customHeight="1">
      <c r="A398" s="25"/>
      <c r="B398" s="47" t="s">
        <v>162</v>
      </c>
      <c r="C398" s="4">
        <v>8</v>
      </c>
      <c r="D398" s="4" t="s">
        <v>10</v>
      </c>
      <c r="E398" s="37">
        <v>360</v>
      </c>
      <c r="F398" s="31">
        <f t="shared" ref="F398:F399" si="60">E398*C398</f>
        <v>2880</v>
      </c>
      <c r="G398" s="37">
        <v>91</v>
      </c>
      <c r="H398" s="31">
        <f t="shared" ref="H398:H399" si="61">G398*C398</f>
        <v>728</v>
      </c>
      <c r="I398" s="31">
        <f t="shared" ref="I398:I399" si="62">H398+F398</f>
        <v>3608</v>
      </c>
      <c r="J398" s="25"/>
    </row>
    <row r="399" spans="1:10" ht="18.95" customHeight="1">
      <c r="A399" s="26"/>
      <c r="B399" s="47" t="s">
        <v>163</v>
      </c>
      <c r="C399" s="4">
        <v>1</v>
      </c>
      <c r="D399" s="4" t="s">
        <v>10</v>
      </c>
      <c r="E399" s="37">
        <v>1700</v>
      </c>
      <c r="F399" s="31">
        <f t="shared" si="60"/>
        <v>1700</v>
      </c>
      <c r="G399" s="37">
        <v>398</v>
      </c>
      <c r="H399" s="31">
        <f t="shared" si="61"/>
        <v>398</v>
      </c>
      <c r="I399" s="31">
        <f t="shared" si="62"/>
        <v>2098</v>
      </c>
      <c r="J399" s="26"/>
    </row>
    <row r="400" spans="1:10" ht="18.95" customHeight="1">
      <c r="A400" s="25"/>
      <c r="B400" s="183" t="s">
        <v>377</v>
      </c>
      <c r="C400" s="25">
        <v>11</v>
      </c>
      <c r="D400" s="25" t="s">
        <v>10</v>
      </c>
      <c r="E400" s="14">
        <v>1800</v>
      </c>
      <c r="F400" s="14">
        <f>E400*C400</f>
        <v>19800</v>
      </c>
      <c r="G400" s="14">
        <v>300</v>
      </c>
      <c r="H400" s="14">
        <f>G400*C400</f>
        <v>3300</v>
      </c>
      <c r="I400" s="14">
        <f>H400+F400</f>
        <v>23100</v>
      </c>
      <c r="J400" s="26"/>
    </row>
    <row r="401" spans="1:10" s="97" customFormat="1" ht="18.75" customHeight="1">
      <c r="A401" s="25"/>
      <c r="B401" s="47" t="s">
        <v>422</v>
      </c>
      <c r="C401" s="4">
        <v>177.6</v>
      </c>
      <c r="D401" s="4" t="s">
        <v>43</v>
      </c>
      <c r="E401" s="37">
        <v>19.41</v>
      </c>
      <c r="F401" s="31">
        <f>E401*C401</f>
        <v>3447.2159999999999</v>
      </c>
      <c r="G401" s="37">
        <v>3.35</v>
      </c>
      <c r="H401" s="31">
        <f>G401*C401</f>
        <v>594.96</v>
      </c>
      <c r="I401" s="31">
        <f>H401+F401</f>
        <v>4042.1759999999999</v>
      </c>
      <c r="J401" s="25"/>
    </row>
    <row r="402" spans="1:10" s="97" customFormat="1" ht="18.75" customHeight="1">
      <c r="A402" s="26"/>
      <c r="B402" s="47" t="s">
        <v>423</v>
      </c>
      <c r="C402" s="4">
        <v>346.75</v>
      </c>
      <c r="D402" s="4" t="s">
        <v>43</v>
      </c>
      <c r="E402" s="37">
        <v>18.57</v>
      </c>
      <c r="F402" s="31">
        <f>E402*C402</f>
        <v>6439.1475</v>
      </c>
      <c r="G402" s="37">
        <v>3.3544</v>
      </c>
      <c r="H402" s="31">
        <f>G402*C402</f>
        <v>1163.1382000000001</v>
      </c>
      <c r="I402" s="31">
        <f>H402+F402</f>
        <v>7602.2857000000004</v>
      </c>
      <c r="J402" s="26"/>
    </row>
    <row r="403" spans="1:10" s="97" customFormat="1" ht="18.75" customHeight="1">
      <c r="A403" s="34"/>
      <c r="B403" s="47" t="s">
        <v>410</v>
      </c>
      <c r="C403" s="4">
        <v>12</v>
      </c>
      <c r="D403" s="4" t="s">
        <v>43</v>
      </c>
      <c r="E403" s="37">
        <v>27</v>
      </c>
      <c r="F403" s="31">
        <f t="shared" ref="F403" si="63">+C403*E403</f>
        <v>324</v>
      </c>
      <c r="G403" s="37">
        <v>0</v>
      </c>
      <c r="H403" s="31">
        <f t="shared" ref="H403" si="64">+C403*G403</f>
        <v>0</v>
      </c>
      <c r="I403" s="31">
        <f t="shared" ref="I403" si="65">+H403+F403</f>
        <v>324</v>
      </c>
      <c r="J403" s="26"/>
    </row>
    <row r="404" spans="1:10" s="97" customFormat="1" ht="18.75" customHeight="1">
      <c r="A404" s="34"/>
      <c r="B404" s="47" t="s">
        <v>411</v>
      </c>
      <c r="C404" s="4">
        <v>12</v>
      </c>
      <c r="D404" s="4" t="s">
        <v>40</v>
      </c>
      <c r="E404" s="37">
        <v>80</v>
      </c>
      <c r="F404" s="31">
        <f t="shared" ref="F404:F415" si="66">E404*C404</f>
        <v>960</v>
      </c>
      <c r="G404" s="37">
        <v>2</v>
      </c>
      <c r="H404" s="31">
        <f t="shared" ref="H404:H415" si="67">+C404*G404</f>
        <v>24</v>
      </c>
      <c r="I404" s="31">
        <f t="shared" ref="I404:I415" si="68">+F404+H404</f>
        <v>984</v>
      </c>
      <c r="J404" s="26"/>
    </row>
    <row r="405" spans="1:10" s="97" customFormat="1" ht="18.75" customHeight="1">
      <c r="A405" s="34"/>
      <c r="B405" s="47" t="s">
        <v>412</v>
      </c>
      <c r="C405" s="4">
        <v>25</v>
      </c>
      <c r="D405" s="4" t="s">
        <v>154</v>
      </c>
      <c r="E405" s="37">
        <v>950</v>
      </c>
      <c r="F405" s="31">
        <f t="shared" si="66"/>
        <v>23750</v>
      </c>
      <c r="G405" s="37">
        <v>450</v>
      </c>
      <c r="H405" s="31">
        <f t="shared" si="67"/>
        <v>11250</v>
      </c>
      <c r="I405" s="31">
        <f t="shared" si="68"/>
        <v>35000</v>
      </c>
      <c r="J405" s="26"/>
    </row>
    <row r="406" spans="1:10" s="97" customFormat="1" ht="18.75" customHeight="1">
      <c r="A406" s="34"/>
      <c r="B406" s="47" t="s">
        <v>431</v>
      </c>
      <c r="C406" s="4">
        <v>1</v>
      </c>
      <c r="D406" s="4" t="s">
        <v>40</v>
      </c>
      <c r="E406" s="37">
        <v>385000</v>
      </c>
      <c r="F406" s="31">
        <f t="shared" si="66"/>
        <v>385000</v>
      </c>
      <c r="G406" s="37">
        <v>12000</v>
      </c>
      <c r="H406" s="31">
        <f t="shared" si="67"/>
        <v>12000</v>
      </c>
      <c r="I406" s="31">
        <f t="shared" si="68"/>
        <v>397000</v>
      </c>
      <c r="J406" s="26"/>
    </row>
    <row r="407" spans="1:10" s="97" customFormat="1" ht="18.75" customHeight="1">
      <c r="A407" s="34"/>
      <c r="B407" s="47" t="s">
        <v>413</v>
      </c>
      <c r="C407" s="4">
        <v>1</v>
      </c>
      <c r="D407" s="4" t="s">
        <v>202</v>
      </c>
      <c r="E407" s="37">
        <v>250</v>
      </c>
      <c r="F407" s="31">
        <f t="shared" si="66"/>
        <v>250</v>
      </c>
      <c r="G407" s="37">
        <v>0</v>
      </c>
      <c r="H407" s="31">
        <f t="shared" si="67"/>
        <v>0</v>
      </c>
      <c r="I407" s="31">
        <f t="shared" si="68"/>
        <v>250</v>
      </c>
      <c r="J407" s="26"/>
    </row>
    <row r="408" spans="1:10" s="97" customFormat="1" ht="18.75" customHeight="1">
      <c r="A408" s="34"/>
      <c r="B408" s="47" t="s">
        <v>414</v>
      </c>
      <c r="C408" s="4">
        <v>1</v>
      </c>
      <c r="D408" s="4" t="s">
        <v>202</v>
      </c>
      <c r="E408" s="37">
        <v>5500</v>
      </c>
      <c r="F408" s="31">
        <f t="shared" si="66"/>
        <v>5500</v>
      </c>
      <c r="G408" s="37">
        <v>1000</v>
      </c>
      <c r="H408" s="31">
        <f t="shared" si="67"/>
        <v>1000</v>
      </c>
      <c r="I408" s="31">
        <f t="shared" si="68"/>
        <v>6500</v>
      </c>
      <c r="J408" s="26"/>
    </row>
    <row r="409" spans="1:10" s="97" customFormat="1" ht="18.75" customHeight="1">
      <c r="A409" s="34"/>
      <c r="B409" s="47" t="s">
        <v>415</v>
      </c>
      <c r="C409" s="4">
        <v>1</v>
      </c>
      <c r="D409" s="4" t="s">
        <v>202</v>
      </c>
      <c r="E409" s="37">
        <v>4000</v>
      </c>
      <c r="F409" s="31">
        <f t="shared" si="66"/>
        <v>4000</v>
      </c>
      <c r="G409" s="37">
        <v>0</v>
      </c>
      <c r="H409" s="31">
        <f t="shared" si="67"/>
        <v>0</v>
      </c>
      <c r="I409" s="31">
        <f t="shared" si="68"/>
        <v>4000</v>
      </c>
      <c r="J409" s="26"/>
    </row>
    <row r="410" spans="1:10" s="97" customFormat="1" ht="18.75" customHeight="1">
      <c r="A410" s="34"/>
      <c r="B410" s="47" t="s">
        <v>416</v>
      </c>
      <c r="C410" s="4">
        <v>1</v>
      </c>
      <c r="D410" s="4" t="s">
        <v>202</v>
      </c>
      <c r="E410" s="37">
        <v>500</v>
      </c>
      <c r="F410" s="31">
        <f t="shared" si="66"/>
        <v>500</v>
      </c>
      <c r="G410" s="37">
        <v>0</v>
      </c>
      <c r="H410" s="31">
        <f t="shared" si="67"/>
        <v>0</v>
      </c>
      <c r="I410" s="31">
        <f t="shared" si="68"/>
        <v>500</v>
      </c>
      <c r="J410" s="26"/>
    </row>
    <row r="411" spans="1:10" s="97" customFormat="1" ht="18.75" customHeight="1">
      <c r="A411" s="34"/>
      <c r="B411" s="47" t="s">
        <v>417</v>
      </c>
      <c r="C411" s="4">
        <v>1</v>
      </c>
      <c r="D411" s="4" t="s">
        <v>202</v>
      </c>
      <c r="E411" s="37">
        <v>650</v>
      </c>
      <c r="F411" s="31">
        <f t="shared" si="66"/>
        <v>650</v>
      </c>
      <c r="G411" s="37">
        <v>0</v>
      </c>
      <c r="H411" s="31">
        <f t="shared" si="67"/>
        <v>0</v>
      </c>
      <c r="I411" s="31">
        <f t="shared" si="68"/>
        <v>650</v>
      </c>
      <c r="J411" s="26"/>
    </row>
    <row r="412" spans="1:10" s="97" customFormat="1" ht="18.75" customHeight="1">
      <c r="A412" s="34"/>
      <c r="B412" s="47" t="s">
        <v>418</v>
      </c>
      <c r="C412" s="4">
        <v>2</v>
      </c>
      <c r="D412" s="4" t="s">
        <v>202</v>
      </c>
      <c r="E412" s="37">
        <v>50</v>
      </c>
      <c r="F412" s="31">
        <f t="shared" si="66"/>
        <v>100</v>
      </c>
      <c r="G412" s="37">
        <v>0</v>
      </c>
      <c r="H412" s="31">
        <f t="shared" si="67"/>
        <v>0</v>
      </c>
      <c r="I412" s="31">
        <f t="shared" si="68"/>
        <v>100</v>
      </c>
      <c r="J412" s="26"/>
    </row>
    <row r="413" spans="1:10" s="97" customFormat="1" ht="18.75" customHeight="1">
      <c r="A413" s="34"/>
      <c r="B413" s="47" t="s">
        <v>419</v>
      </c>
      <c r="C413" s="4">
        <v>3</v>
      </c>
      <c r="D413" s="4" t="s">
        <v>75</v>
      </c>
      <c r="E413" s="37">
        <v>120</v>
      </c>
      <c r="F413" s="31">
        <f t="shared" si="66"/>
        <v>360</v>
      </c>
      <c r="G413" s="37">
        <v>0</v>
      </c>
      <c r="H413" s="31">
        <f t="shared" si="67"/>
        <v>0</v>
      </c>
      <c r="I413" s="31">
        <f t="shared" si="68"/>
        <v>360</v>
      </c>
      <c r="J413" s="26"/>
    </row>
    <row r="414" spans="1:10" s="97" customFormat="1" ht="18.75" customHeight="1">
      <c r="A414" s="34"/>
      <c r="B414" s="47" t="s">
        <v>420</v>
      </c>
      <c r="C414" s="4">
        <v>2</v>
      </c>
      <c r="D414" s="4" t="s">
        <v>182</v>
      </c>
      <c r="E414" s="37">
        <v>480</v>
      </c>
      <c r="F414" s="31">
        <f t="shared" si="66"/>
        <v>960</v>
      </c>
      <c r="G414" s="37">
        <v>0</v>
      </c>
      <c r="H414" s="31">
        <f t="shared" si="67"/>
        <v>0</v>
      </c>
      <c r="I414" s="31">
        <f t="shared" si="68"/>
        <v>960</v>
      </c>
      <c r="J414" s="26"/>
    </row>
    <row r="415" spans="1:10" s="97" customFormat="1" ht="18.75" customHeight="1">
      <c r="A415" s="34"/>
      <c r="B415" s="47" t="s">
        <v>421</v>
      </c>
      <c r="C415" s="4">
        <v>1</v>
      </c>
      <c r="D415" s="4" t="s">
        <v>47</v>
      </c>
      <c r="E415" s="37">
        <v>0</v>
      </c>
      <c r="F415" s="31">
        <f t="shared" si="66"/>
        <v>0</v>
      </c>
      <c r="G415" s="37">
        <v>3000</v>
      </c>
      <c r="H415" s="31">
        <f t="shared" si="67"/>
        <v>3000</v>
      </c>
      <c r="I415" s="31">
        <f t="shared" si="68"/>
        <v>3000</v>
      </c>
      <c r="J415" s="26"/>
    </row>
    <row r="416" spans="1:10" ht="18.95" customHeight="1">
      <c r="A416" s="132"/>
      <c r="B416" s="193" t="s">
        <v>219</v>
      </c>
      <c r="C416" s="35">
        <v>1</v>
      </c>
      <c r="D416" s="4" t="s">
        <v>47</v>
      </c>
      <c r="E416" s="106">
        <v>20986.5</v>
      </c>
      <c r="F416" s="36">
        <f t="shared" ref="F416" si="69">+C416*E416</f>
        <v>20986.5</v>
      </c>
      <c r="G416" s="106">
        <v>8394.6</v>
      </c>
      <c r="H416" s="36">
        <f t="shared" ref="H416" si="70">+C416*G416</f>
        <v>8394.6</v>
      </c>
      <c r="I416" s="36">
        <f t="shared" ref="I416" si="71">+F416+H416</f>
        <v>29381.1</v>
      </c>
      <c r="J416" s="132"/>
    </row>
    <row r="417" spans="1:10" ht="18.95" customHeight="1">
      <c r="A417" s="56"/>
      <c r="B417" s="56" t="s">
        <v>244</v>
      </c>
      <c r="C417" s="56"/>
      <c r="D417" s="56"/>
      <c r="E417" s="18"/>
      <c r="F417" s="18">
        <f>SUM(F397:F416)</f>
        <v>477606.86349999998</v>
      </c>
      <c r="G417" s="18"/>
      <c r="H417" s="18">
        <f>SUM(H397:H416)</f>
        <v>41852.698199999999</v>
      </c>
      <c r="I417" s="18">
        <f>SUM(I397:I416)</f>
        <v>519459.56169999996</v>
      </c>
      <c r="J417" s="56"/>
    </row>
    <row r="418" spans="1:10" s="149" customFormat="1" ht="18.95" customHeight="1">
      <c r="A418" s="162">
        <v>5.5</v>
      </c>
      <c r="B418" s="186" t="s">
        <v>435</v>
      </c>
      <c r="C418" s="4"/>
      <c r="D418" s="4"/>
      <c r="E418" s="37"/>
      <c r="F418" s="37"/>
      <c r="G418" s="37"/>
      <c r="H418" s="37"/>
      <c r="I418" s="37"/>
      <c r="J418" s="133"/>
    </row>
    <row r="419" spans="1:10" ht="18.95" customHeight="1">
      <c r="A419" s="25"/>
      <c r="B419" s="47" t="s">
        <v>269</v>
      </c>
      <c r="C419" s="4">
        <v>4</v>
      </c>
      <c r="D419" s="4" t="s">
        <v>154</v>
      </c>
      <c r="E419" s="37">
        <v>1486</v>
      </c>
      <c r="F419" s="31">
        <f t="shared" ref="F419:F428" si="72">+C419*E419</f>
        <v>5944</v>
      </c>
      <c r="G419" s="37">
        <v>500</v>
      </c>
      <c r="H419" s="31">
        <f t="shared" ref="H419:H428" si="73">+C419*G419</f>
        <v>2000</v>
      </c>
      <c r="I419" s="31">
        <f t="shared" ref="I419" si="74">+F419+H419</f>
        <v>7944</v>
      </c>
      <c r="J419" s="25"/>
    </row>
    <row r="420" spans="1:10" ht="18.95" customHeight="1">
      <c r="A420" s="26"/>
      <c r="B420" s="47" t="s">
        <v>270</v>
      </c>
      <c r="C420" s="4">
        <v>300</v>
      </c>
      <c r="D420" s="4" t="s">
        <v>9</v>
      </c>
      <c r="E420" s="37">
        <v>120</v>
      </c>
      <c r="F420" s="31">
        <f t="shared" si="72"/>
        <v>36000</v>
      </c>
      <c r="G420" s="37">
        <v>25</v>
      </c>
      <c r="H420" s="31">
        <f t="shared" si="73"/>
        <v>7500</v>
      </c>
      <c r="I420" s="31">
        <f t="shared" ref="I420:I429" si="75">SUM(H420+F420)</f>
        <v>43500</v>
      </c>
      <c r="J420" s="26"/>
    </row>
    <row r="421" spans="1:10" ht="18.95" customHeight="1">
      <c r="A421" s="25"/>
      <c r="B421" s="47" t="s">
        <v>271</v>
      </c>
      <c r="C421" s="4">
        <v>50</v>
      </c>
      <c r="D421" s="4" t="s">
        <v>9</v>
      </c>
      <c r="E421" s="37">
        <v>85.8</v>
      </c>
      <c r="F421" s="31">
        <f t="shared" si="72"/>
        <v>4290</v>
      </c>
      <c r="G421" s="37">
        <v>25</v>
      </c>
      <c r="H421" s="31">
        <f t="shared" si="73"/>
        <v>1250</v>
      </c>
      <c r="I421" s="31">
        <f t="shared" si="75"/>
        <v>5540</v>
      </c>
      <c r="J421" s="25"/>
    </row>
    <row r="422" spans="1:10" ht="18.95" customHeight="1">
      <c r="A422" s="26"/>
      <c r="B422" s="47" t="s">
        <v>267</v>
      </c>
      <c r="C422" s="4">
        <v>50</v>
      </c>
      <c r="D422" s="4" t="s">
        <v>9</v>
      </c>
      <c r="E422" s="37">
        <v>21.91</v>
      </c>
      <c r="F422" s="31">
        <f t="shared" si="72"/>
        <v>1095.5</v>
      </c>
      <c r="G422" s="37">
        <v>11</v>
      </c>
      <c r="H422" s="31">
        <f t="shared" si="73"/>
        <v>550</v>
      </c>
      <c r="I422" s="31">
        <f>+H422+F422</f>
        <v>1645.5</v>
      </c>
      <c r="J422" s="26"/>
    </row>
    <row r="423" spans="1:10" ht="18.95" customHeight="1">
      <c r="A423" s="25"/>
      <c r="B423" s="47" t="s">
        <v>268</v>
      </c>
      <c r="C423" s="4">
        <v>12</v>
      </c>
      <c r="D423" s="4" t="s">
        <v>177</v>
      </c>
      <c r="E423" s="37">
        <v>55</v>
      </c>
      <c r="F423" s="31">
        <f t="shared" si="72"/>
        <v>660</v>
      </c>
      <c r="G423" s="37">
        <f>0.3*E423</f>
        <v>16.5</v>
      </c>
      <c r="H423" s="31">
        <f t="shared" si="73"/>
        <v>198</v>
      </c>
      <c r="I423" s="31">
        <f>+H423+F423</f>
        <v>858</v>
      </c>
      <c r="J423" s="25"/>
    </row>
    <row r="424" spans="1:10" ht="18.95" customHeight="1">
      <c r="A424" s="26"/>
      <c r="B424" s="47" t="s">
        <v>272</v>
      </c>
      <c r="C424" s="4">
        <v>1</v>
      </c>
      <c r="D424" s="4" t="s">
        <v>40</v>
      </c>
      <c r="E424" s="37">
        <v>6400</v>
      </c>
      <c r="F424" s="31">
        <f t="shared" si="72"/>
        <v>6400</v>
      </c>
      <c r="G424" s="37">
        <v>1000</v>
      </c>
      <c r="H424" s="31">
        <f t="shared" si="73"/>
        <v>1000</v>
      </c>
      <c r="I424" s="31">
        <f t="shared" si="75"/>
        <v>7400</v>
      </c>
      <c r="J424" s="26"/>
    </row>
    <row r="425" spans="1:10" ht="18.95" customHeight="1">
      <c r="A425" s="25"/>
      <c r="B425" s="47" t="s">
        <v>273</v>
      </c>
      <c r="C425" s="4">
        <v>2</v>
      </c>
      <c r="D425" s="4" t="s">
        <v>40</v>
      </c>
      <c r="E425" s="37">
        <v>1320</v>
      </c>
      <c r="F425" s="31">
        <f t="shared" si="72"/>
        <v>2640</v>
      </c>
      <c r="G425" s="37">
        <v>500</v>
      </c>
      <c r="H425" s="31">
        <f t="shared" si="73"/>
        <v>1000</v>
      </c>
      <c r="I425" s="31">
        <f t="shared" si="75"/>
        <v>3640</v>
      </c>
      <c r="J425" s="25"/>
    </row>
    <row r="426" spans="1:10" ht="18.95" customHeight="1">
      <c r="A426" s="26"/>
      <c r="B426" s="47" t="s">
        <v>274</v>
      </c>
      <c r="C426" s="4">
        <v>1</v>
      </c>
      <c r="D426" s="4" t="s">
        <v>40</v>
      </c>
      <c r="E426" s="37">
        <v>20692.75</v>
      </c>
      <c r="F426" s="31">
        <f t="shared" si="72"/>
        <v>20692.75</v>
      </c>
      <c r="G426" s="37">
        <v>8277.1</v>
      </c>
      <c r="H426" s="31">
        <f t="shared" si="73"/>
        <v>8277.1</v>
      </c>
      <c r="I426" s="31">
        <f t="shared" si="75"/>
        <v>28969.85</v>
      </c>
      <c r="J426" s="26"/>
    </row>
    <row r="427" spans="1:10" ht="18.95" customHeight="1">
      <c r="A427" s="25"/>
      <c r="B427" s="47" t="s">
        <v>275</v>
      </c>
      <c r="C427" s="4">
        <v>1</v>
      </c>
      <c r="D427" s="4" t="s">
        <v>47</v>
      </c>
      <c r="E427" s="37">
        <v>2972</v>
      </c>
      <c r="F427" s="31">
        <f t="shared" si="72"/>
        <v>2972</v>
      </c>
      <c r="G427" s="37">
        <v>1188.8</v>
      </c>
      <c r="H427" s="31">
        <f t="shared" si="73"/>
        <v>1188.8</v>
      </c>
      <c r="I427" s="31">
        <f t="shared" si="75"/>
        <v>4160.8</v>
      </c>
      <c r="J427" s="25"/>
    </row>
    <row r="428" spans="1:10" ht="18.95" customHeight="1">
      <c r="A428" s="34"/>
      <c r="B428" s="193" t="s">
        <v>276</v>
      </c>
      <c r="C428" s="35">
        <v>1</v>
      </c>
      <c r="D428" s="35" t="s">
        <v>47</v>
      </c>
      <c r="E428" s="106">
        <v>4850</v>
      </c>
      <c r="F428" s="36">
        <f t="shared" si="72"/>
        <v>4850</v>
      </c>
      <c r="G428" s="106">
        <v>1940</v>
      </c>
      <c r="H428" s="36">
        <f t="shared" si="73"/>
        <v>1940</v>
      </c>
      <c r="I428" s="36">
        <f t="shared" si="75"/>
        <v>6790</v>
      </c>
      <c r="J428" s="34"/>
    </row>
    <row r="429" spans="1:10" s="97" customFormat="1" ht="18.95" customHeight="1">
      <c r="A429" s="53"/>
      <c r="B429" s="53" t="s">
        <v>245</v>
      </c>
      <c r="C429" s="53"/>
      <c r="D429" s="53"/>
      <c r="E429" s="15"/>
      <c r="F429" s="15">
        <f>SUM(F419:F428)</f>
        <v>85544.25</v>
      </c>
      <c r="G429" s="15"/>
      <c r="H429" s="15">
        <f>SUM(H419:H428)</f>
        <v>24903.899999999998</v>
      </c>
      <c r="I429" s="15">
        <f t="shared" si="75"/>
        <v>110448.15</v>
      </c>
      <c r="J429" s="53"/>
    </row>
    <row r="430" spans="1:10" s="23" customFormat="1" ht="18.95" customHeight="1">
      <c r="A430" s="53"/>
      <c r="B430" s="53" t="s">
        <v>434</v>
      </c>
      <c r="C430" s="53"/>
      <c r="D430" s="53"/>
      <c r="E430" s="15"/>
      <c r="F430" s="15">
        <f>+F316+F363+F395+F417+F429</f>
        <v>1454772.3469</v>
      </c>
      <c r="G430" s="15"/>
      <c r="H430" s="15">
        <f>+H316+H363+H395+H417+H429</f>
        <v>319865.35980000003</v>
      </c>
      <c r="I430" s="15">
        <f>SUM(F430:H430)</f>
        <v>1774637.7067</v>
      </c>
      <c r="J430" s="53"/>
    </row>
    <row r="431" spans="1:10" s="23" customFormat="1" ht="18.95" customHeight="1">
      <c r="A431" s="194"/>
      <c r="B431" s="194"/>
      <c r="C431" s="5"/>
      <c r="D431" s="5"/>
      <c r="E431" s="194"/>
      <c r="F431" s="194"/>
      <c r="G431" s="194"/>
      <c r="H431" s="194"/>
      <c r="I431" s="194"/>
      <c r="J431" s="194"/>
    </row>
    <row r="432" spans="1:10" s="140" customFormat="1" ht="18.95" customHeight="1">
      <c r="A432" s="144">
        <v>6</v>
      </c>
      <c r="B432" s="145" t="s">
        <v>282</v>
      </c>
      <c r="C432" s="144"/>
      <c r="D432" s="146"/>
      <c r="E432" s="147"/>
      <c r="F432" s="147"/>
      <c r="G432" s="147"/>
      <c r="H432" s="147"/>
      <c r="I432" s="147"/>
      <c r="J432" s="147"/>
    </row>
    <row r="433" spans="1:10" s="23" customFormat="1" ht="18.95" customHeight="1">
      <c r="A433" s="83"/>
      <c r="B433" s="183" t="s">
        <v>340</v>
      </c>
      <c r="C433" s="176">
        <v>32</v>
      </c>
      <c r="D433" s="208" t="s">
        <v>177</v>
      </c>
      <c r="E433" s="209">
        <v>52000</v>
      </c>
      <c r="F433" s="177">
        <f>E433*C433</f>
        <v>1664000</v>
      </c>
      <c r="G433" s="209">
        <f>E433*0.15</f>
        <v>7800</v>
      </c>
      <c r="H433" s="209">
        <f t="shared" ref="H433:H448" si="76">C433*G433</f>
        <v>249600</v>
      </c>
      <c r="I433" s="210">
        <f t="shared" ref="I433:I448" si="77">H433+F433</f>
        <v>1913600</v>
      </c>
      <c r="J433" s="87"/>
    </row>
    <row r="434" spans="1:10" s="23" customFormat="1" ht="18.95" customHeight="1">
      <c r="A434" s="25"/>
      <c r="B434" s="47" t="s">
        <v>107</v>
      </c>
      <c r="C434" s="4">
        <v>60</v>
      </c>
      <c r="D434" s="4" t="s">
        <v>9</v>
      </c>
      <c r="E434" s="37">
        <v>280</v>
      </c>
      <c r="F434" s="37">
        <f t="shared" ref="F434:F448" si="78">E434*C434</f>
        <v>16800</v>
      </c>
      <c r="G434" s="37">
        <v>120</v>
      </c>
      <c r="H434" s="37">
        <f t="shared" si="76"/>
        <v>7200</v>
      </c>
      <c r="I434" s="37">
        <f t="shared" si="77"/>
        <v>24000</v>
      </c>
      <c r="J434" s="25"/>
    </row>
    <row r="435" spans="1:10" s="23" customFormat="1" ht="18.95" customHeight="1">
      <c r="A435" s="26"/>
      <c r="B435" s="47" t="s">
        <v>162</v>
      </c>
      <c r="C435" s="4">
        <f>240*0.05</f>
        <v>12</v>
      </c>
      <c r="D435" s="4" t="s">
        <v>10</v>
      </c>
      <c r="E435" s="37">
        <v>320</v>
      </c>
      <c r="F435" s="31">
        <f t="shared" si="78"/>
        <v>3840</v>
      </c>
      <c r="G435" s="37">
        <v>50</v>
      </c>
      <c r="H435" s="31">
        <f t="shared" si="76"/>
        <v>600</v>
      </c>
      <c r="I435" s="31">
        <f t="shared" si="77"/>
        <v>4440</v>
      </c>
      <c r="J435" s="26"/>
    </row>
    <row r="436" spans="1:10" s="23" customFormat="1" ht="18.95" customHeight="1">
      <c r="A436" s="25"/>
      <c r="B436" s="47" t="s">
        <v>341</v>
      </c>
      <c r="C436" s="4">
        <v>6</v>
      </c>
      <c r="D436" s="4" t="s">
        <v>10</v>
      </c>
      <c r="E436" s="37">
        <v>1800</v>
      </c>
      <c r="F436" s="31">
        <f t="shared" si="78"/>
        <v>10800</v>
      </c>
      <c r="G436" s="37">
        <v>300</v>
      </c>
      <c r="H436" s="31">
        <f t="shared" si="76"/>
        <v>1800</v>
      </c>
      <c r="I436" s="31">
        <f t="shared" si="77"/>
        <v>12600</v>
      </c>
      <c r="J436" s="25"/>
    </row>
    <row r="437" spans="1:10" s="23" customFormat="1" ht="18.95" customHeight="1">
      <c r="A437" s="26"/>
      <c r="B437" s="47" t="s">
        <v>49</v>
      </c>
      <c r="C437" s="4">
        <v>240</v>
      </c>
      <c r="D437" s="4" t="s">
        <v>8</v>
      </c>
      <c r="E437" s="37">
        <v>35</v>
      </c>
      <c r="F437" s="31">
        <f t="shared" si="78"/>
        <v>8400</v>
      </c>
      <c r="G437" s="37">
        <v>5</v>
      </c>
      <c r="H437" s="31">
        <f t="shared" si="76"/>
        <v>1200</v>
      </c>
      <c r="I437" s="31">
        <f t="shared" si="77"/>
        <v>9600</v>
      </c>
      <c r="J437" s="26"/>
    </row>
    <row r="438" spans="1:10" s="23" customFormat="1" ht="18.95" customHeight="1">
      <c r="A438" s="25"/>
      <c r="B438" s="47" t="s">
        <v>342</v>
      </c>
      <c r="C438" s="4">
        <v>112750</v>
      </c>
      <c r="D438" s="4" t="s">
        <v>10</v>
      </c>
      <c r="E438" s="37">
        <v>0</v>
      </c>
      <c r="F438" s="31">
        <f t="shared" si="78"/>
        <v>0</v>
      </c>
      <c r="G438" s="37">
        <v>60</v>
      </c>
      <c r="H438" s="31">
        <f t="shared" si="76"/>
        <v>6765000</v>
      </c>
      <c r="I438" s="31">
        <f t="shared" si="77"/>
        <v>6765000</v>
      </c>
      <c r="J438" s="25"/>
    </row>
    <row r="439" spans="1:10" s="23" customFormat="1" ht="18.95" customHeight="1">
      <c r="A439" s="26"/>
      <c r="B439" s="47" t="s">
        <v>343</v>
      </c>
      <c r="C439" s="4">
        <v>8510</v>
      </c>
      <c r="D439" s="4" t="s">
        <v>10</v>
      </c>
      <c r="E439" s="37">
        <v>0</v>
      </c>
      <c r="F439" s="31">
        <f t="shared" si="78"/>
        <v>0</v>
      </c>
      <c r="G439" s="37">
        <v>46</v>
      </c>
      <c r="H439" s="31">
        <f t="shared" si="76"/>
        <v>391460</v>
      </c>
      <c r="I439" s="31">
        <f t="shared" si="77"/>
        <v>391460</v>
      </c>
      <c r="J439" s="26"/>
    </row>
    <row r="440" spans="1:10" ht="18.95" customHeight="1">
      <c r="A440" s="25"/>
      <c r="B440" s="47" t="s">
        <v>344</v>
      </c>
      <c r="C440" s="4">
        <v>75</v>
      </c>
      <c r="D440" s="4" t="s">
        <v>281</v>
      </c>
      <c r="E440" s="37">
        <v>0</v>
      </c>
      <c r="F440" s="31">
        <f t="shared" si="78"/>
        <v>0</v>
      </c>
      <c r="G440" s="37">
        <v>27000</v>
      </c>
      <c r="H440" s="31">
        <f t="shared" si="76"/>
        <v>2025000</v>
      </c>
      <c r="I440" s="31">
        <f t="shared" si="77"/>
        <v>2025000</v>
      </c>
      <c r="J440" s="25"/>
    </row>
    <row r="441" spans="1:10" s="92" customFormat="1" ht="18.95" customHeight="1">
      <c r="A441" s="26"/>
      <c r="B441" s="47" t="s">
        <v>345</v>
      </c>
      <c r="C441" s="4">
        <v>6</v>
      </c>
      <c r="D441" s="4" t="s">
        <v>40</v>
      </c>
      <c r="E441" s="37">
        <v>8000</v>
      </c>
      <c r="F441" s="31">
        <f t="shared" si="78"/>
        <v>48000</v>
      </c>
      <c r="G441" s="37">
        <v>250</v>
      </c>
      <c r="H441" s="31">
        <f t="shared" si="76"/>
        <v>1500</v>
      </c>
      <c r="I441" s="31">
        <f t="shared" si="77"/>
        <v>49500</v>
      </c>
      <c r="J441" s="26"/>
    </row>
    <row r="442" spans="1:10" s="92" customFormat="1" ht="18.95" customHeight="1">
      <c r="A442" s="25"/>
      <c r="B442" s="184" t="s">
        <v>382</v>
      </c>
      <c r="C442" s="28">
        <v>4</v>
      </c>
      <c r="D442" s="25" t="s">
        <v>40</v>
      </c>
      <c r="E442" s="27">
        <v>12500</v>
      </c>
      <c r="F442" s="31">
        <f t="shared" si="78"/>
        <v>50000</v>
      </c>
      <c r="G442" s="37">
        <v>250</v>
      </c>
      <c r="H442" s="31">
        <f t="shared" si="76"/>
        <v>1000</v>
      </c>
      <c r="I442" s="31">
        <f t="shared" si="77"/>
        <v>51000</v>
      </c>
      <c r="J442" s="25"/>
    </row>
    <row r="443" spans="1:10" s="92" customFormat="1" ht="18.95" customHeight="1">
      <c r="A443" s="26"/>
      <c r="B443" s="185" t="s">
        <v>379</v>
      </c>
      <c r="C443" s="28">
        <v>4</v>
      </c>
      <c r="D443" s="25" t="s">
        <v>40</v>
      </c>
      <c r="E443" s="27">
        <v>9500</v>
      </c>
      <c r="F443" s="31">
        <f t="shared" si="78"/>
        <v>38000</v>
      </c>
      <c r="G443" s="37">
        <v>250</v>
      </c>
      <c r="H443" s="31">
        <f t="shared" si="76"/>
        <v>1000</v>
      </c>
      <c r="I443" s="31">
        <f t="shared" si="77"/>
        <v>39000</v>
      </c>
      <c r="J443" s="26"/>
    </row>
    <row r="444" spans="1:10" s="92" customFormat="1" ht="18.95" customHeight="1">
      <c r="A444" s="25"/>
      <c r="B444" s="185" t="s">
        <v>381</v>
      </c>
      <c r="C444" s="142"/>
      <c r="D444" s="25"/>
      <c r="E444" s="27"/>
      <c r="F444" s="31"/>
      <c r="G444" s="37"/>
      <c r="H444" s="31"/>
      <c r="I444" s="31"/>
      <c r="J444" s="25"/>
    </row>
    <row r="445" spans="1:10" ht="18.95" customHeight="1">
      <c r="A445" s="26"/>
      <c r="B445" s="47" t="s">
        <v>346</v>
      </c>
      <c r="C445" s="4">
        <v>60</v>
      </c>
      <c r="D445" s="4" t="s">
        <v>75</v>
      </c>
      <c r="E445" s="37">
        <v>275</v>
      </c>
      <c r="F445" s="31">
        <f t="shared" si="78"/>
        <v>16500</v>
      </c>
      <c r="G445" s="37">
        <v>35</v>
      </c>
      <c r="H445" s="31">
        <f t="shared" si="76"/>
        <v>2100</v>
      </c>
      <c r="I445" s="31">
        <f t="shared" si="77"/>
        <v>18600</v>
      </c>
      <c r="J445" s="26"/>
    </row>
    <row r="446" spans="1:10" ht="18.95" customHeight="1">
      <c r="A446" s="25"/>
      <c r="B446" s="47" t="s">
        <v>347</v>
      </c>
      <c r="C446" s="4">
        <v>40</v>
      </c>
      <c r="D446" s="4" t="s">
        <v>75</v>
      </c>
      <c r="E446" s="37">
        <v>215</v>
      </c>
      <c r="F446" s="31">
        <f t="shared" si="78"/>
        <v>8600</v>
      </c>
      <c r="G446" s="37">
        <v>25</v>
      </c>
      <c r="H446" s="31">
        <f t="shared" si="76"/>
        <v>1000</v>
      </c>
      <c r="I446" s="31">
        <f t="shared" si="77"/>
        <v>9600</v>
      </c>
      <c r="J446" s="25"/>
    </row>
    <row r="447" spans="1:10" ht="18.95" customHeight="1">
      <c r="A447" s="26"/>
      <c r="B447" s="47" t="s">
        <v>348</v>
      </c>
      <c r="C447" s="4">
        <v>100</v>
      </c>
      <c r="D447" s="4" t="s">
        <v>75</v>
      </c>
      <c r="E447" s="37">
        <v>142</v>
      </c>
      <c r="F447" s="31">
        <f t="shared" si="78"/>
        <v>14200</v>
      </c>
      <c r="G447" s="37">
        <v>27</v>
      </c>
      <c r="H447" s="31">
        <f t="shared" si="76"/>
        <v>2700</v>
      </c>
      <c r="I447" s="31">
        <f t="shared" si="77"/>
        <v>16900</v>
      </c>
      <c r="J447" s="26"/>
    </row>
    <row r="448" spans="1:10" ht="18.95" customHeight="1">
      <c r="A448" s="25"/>
      <c r="B448" s="47" t="s">
        <v>349</v>
      </c>
      <c r="C448" s="4">
        <v>1</v>
      </c>
      <c r="D448" s="4" t="s">
        <v>83</v>
      </c>
      <c r="E448" s="37">
        <v>10000</v>
      </c>
      <c r="F448" s="31">
        <f t="shared" si="78"/>
        <v>10000</v>
      </c>
      <c r="G448" s="37">
        <v>2500</v>
      </c>
      <c r="H448" s="31">
        <f t="shared" si="76"/>
        <v>2500</v>
      </c>
      <c r="I448" s="31">
        <f t="shared" si="77"/>
        <v>12500</v>
      </c>
      <c r="J448" s="25"/>
    </row>
    <row r="449" spans="1:10" ht="18.95" customHeight="1">
      <c r="A449" s="88"/>
      <c r="B449" s="89"/>
      <c r="C449" s="90"/>
      <c r="D449" s="91"/>
      <c r="E449" s="91"/>
      <c r="F449" s="26"/>
      <c r="G449" s="4"/>
      <c r="H449" s="26"/>
      <c r="I449" s="26">
        <f>F449+H449</f>
        <v>0</v>
      </c>
      <c r="J449" s="26"/>
    </row>
    <row r="450" spans="1:10" ht="18.95" customHeight="1">
      <c r="A450" s="53"/>
      <c r="B450" s="49" t="s">
        <v>350</v>
      </c>
      <c r="C450" s="49"/>
      <c r="D450" s="170"/>
      <c r="E450" s="20"/>
      <c r="F450" s="20">
        <f>SUM(F433:F449)</f>
        <v>1889140</v>
      </c>
      <c r="G450" s="20"/>
      <c r="H450" s="20">
        <f>SUM(H433:H449)</f>
        <v>9453660</v>
      </c>
      <c r="I450" s="20">
        <f>SUM(F450:H450)</f>
        <v>11342800</v>
      </c>
      <c r="J450" s="15"/>
    </row>
    <row r="451" spans="1:10" ht="18.95" customHeight="1">
      <c r="A451" s="194"/>
      <c r="B451" s="194"/>
      <c r="C451" s="5"/>
      <c r="D451" s="5"/>
      <c r="E451" s="194"/>
      <c r="F451" s="194"/>
      <c r="G451" s="194"/>
      <c r="H451" s="194"/>
      <c r="I451" s="194"/>
      <c r="J451" s="194"/>
    </row>
    <row r="452" spans="1:10" ht="18.95" customHeight="1">
      <c r="A452" s="194"/>
      <c r="B452" s="194"/>
      <c r="C452" s="5"/>
      <c r="D452" s="5"/>
      <c r="E452" s="194"/>
      <c r="F452" s="194"/>
      <c r="G452" s="194"/>
      <c r="H452" s="194"/>
      <c r="I452" s="194"/>
      <c r="J452" s="194"/>
    </row>
    <row r="453" spans="1:10" ht="18.95" customHeight="1">
      <c r="A453" s="56">
        <v>7</v>
      </c>
      <c r="B453" s="55" t="s">
        <v>427</v>
      </c>
      <c r="C453" s="57"/>
      <c r="D453" s="54"/>
      <c r="E453" s="148"/>
      <c r="F453" s="16"/>
      <c r="G453" s="54"/>
      <c r="H453" s="151"/>
      <c r="I453" s="152"/>
      <c r="J453" s="56"/>
    </row>
    <row r="454" spans="1:10" ht="18.95" customHeight="1">
      <c r="A454" s="4" t="s">
        <v>334</v>
      </c>
      <c r="B454" s="195" t="s">
        <v>287</v>
      </c>
      <c r="C454" s="30"/>
      <c r="D454" s="133"/>
      <c r="E454" s="27"/>
      <c r="F454" s="13"/>
      <c r="G454" s="133"/>
      <c r="H454" s="84"/>
      <c r="I454" s="85"/>
      <c r="J454" s="4"/>
    </row>
    <row r="455" spans="1:10" ht="18.95" customHeight="1">
      <c r="A455" s="25"/>
      <c r="B455" s="47" t="s">
        <v>351</v>
      </c>
      <c r="C455" s="4">
        <v>4</v>
      </c>
      <c r="D455" s="4" t="s">
        <v>40</v>
      </c>
      <c r="E455" s="37">
        <f>73965*0.8</f>
        <v>59172</v>
      </c>
      <c r="F455" s="31">
        <f t="shared" ref="F455:F460" si="79">E455*C455</f>
        <v>236688</v>
      </c>
      <c r="G455" s="37">
        <f t="shared" ref="G455:G460" si="80">E455*0.15</f>
        <v>8875.7999999999993</v>
      </c>
      <c r="H455" s="31">
        <f t="shared" ref="H455:H460" si="81">G455*C455</f>
        <v>35503.199999999997</v>
      </c>
      <c r="I455" s="31">
        <f t="shared" ref="I455:I460" si="82">F455+H455</f>
        <v>272191.2</v>
      </c>
      <c r="J455" s="25"/>
    </row>
    <row r="456" spans="1:10" ht="18.95" customHeight="1">
      <c r="A456" s="26"/>
      <c r="B456" s="47" t="s">
        <v>352</v>
      </c>
      <c r="C456" s="4">
        <v>55</v>
      </c>
      <c r="D456" s="4" t="s">
        <v>40</v>
      </c>
      <c r="E456" s="37">
        <f>6000</f>
        <v>6000</v>
      </c>
      <c r="F456" s="31">
        <f t="shared" si="79"/>
        <v>330000</v>
      </c>
      <c r="G456" s="37">
        <f t="shared" si="80"/>
        <v>900</v>
      </c>
      <c r="H456" s="31">
        <f t="shared" si="81"/>
        <v>49500</v>
      </c>
      <c r="I456" s="31">
        <f t="shared" si="82"/>
        <v>379500</v>
      </c>
      <c r="J456" s="26"/>
    </row>
    <row r="457" spans="1:10" ht="18.95" customHeight="1">
      <c r="A457" s="25"/>
      <c r="B457" s="47" t="s">
        <v>353</v>
      </c>
      <c r="C457" s="4">
        <v>7</v>
      </c>
      <c r="D457" s="4" t="s">
        <v>40</v>
      </c>
      <c r="E457" s="37">
        <f>32420*0.8</f>
        <v>25936</v>
      </c>
      <c r="F457" s="31">
        <f t="shared" si="79"/>
        <v>181552</v>
      </c>
      <c r="G457" s="37">
        <f t="shared" si="80"/>
        <v>3890.3999999999996</v>
      </c>
      <c r="H457" s="31">
        <f t="shared" si="81"/>
        <v>27232.799999999996</v>
      </c>
      <c r="I457" s="31">
        <f t="shared" si="82"/>
        <v>208784.8</v>
      </c>
      <c r="J457" s="25"/>
    </row>
    <row r="458" spans="1:10" ht="18.95" customHeight="1">
      <c r="A458" s="26"/>
      <c r="B458" s="47" t="s">
        <v>354</v>
      </c>
      <c r="C458" s="4">
        <v>8</v>
      </c>
      <c r="D458" s="4" t="s">
        <v>40</v>
      </c>
      <c r="E458" s="37">
        <f>35175*0.8</f>
        <v>28140</v>
      </c>
      <c r="F458" s="31">
        <f t="shared" si="79"/>
        <v>225120</v>
      </c>
      <c r="G458" s="37">
        <f t="shared" si="80"/>
        <v>4221</v>
      </c>
      <c r="H458" s="31">
        <f t="shared" si="81"/>
        <v>33768</v>
      </c>
      <c r="I458" s="31">
        <f t="shared" si="82"/>
        <v>258888</v>
      </c>
      <c r="J458" s="26"/>
    </row>
    <row r="459" spans="1:10" ht="18.95" customHeight="1">
      <c r="A459" s="25"/>
      <c r="B459" s="47" t="s">
        <v>355</v>
      </c>
      <c r="C459" s="4">
        <v>10</v>
      </c>
      <c r="D459" s="4" t="s">
        <v>40</v>
      </c>
      <c r="E459" s="37">
        <f>39000*0.8</f>
        <v>31200</v>
      </c>
      <c r="F459" s="31">
        <f t="shared" si="79"/>
        <v>312000</v>
      </c>
      <c r="G459" s="37">
        <f t="shared" si="80"/>
        <v>4680</v>
      </c>
      <c r="H459" s="31">
        <f t="shared" si="81"/>
        <v>46800</v>
      </c>
      <c r="I459" s="31">
        <f t="shared" si="82"/>
        <v>358800</v>
      </c>
      <c r="J459" s="25"/>
    </row>
    <row r="460" spans="1:10" ht="18.95" customHeight="1">
      <c r="A460" s="26"/>
      <c r="B460" s="47" t="s">
        <v>356</v>
      </c>
      <c r="C460" s="4">
        <v>1</v>
      </c>
      <c r="D460" s="4" t="s">
        <v>40</v>
      </c>
      <c r="E460" s="37">
        <f>17150.8</f>
        <v>17150.8</v>
      </c>
      <c r="F460" s="31">
        <f t="shared" si="79"/>
        <v>17150.8</v>
      </c>
      <c r="G460" s="37">
        <f t="shared" si="80"/>
        <v>2572.62</v>
      </c>
      <c r="H460" s="31">
        <f t="shared" si="81"/>
        <v>2572.62</v>
      </c>
      <c r="I460" s="31">
        <f t="shared" si="82"/>
        <v>19723.419999999998</v>
      </c>
      <c r="J460" s="26"/>
    </row>
    <row r="461" spans="1:10" ht="18.95" customHeight="1">
      <c r="A461" s="25"/>
      <c r="B461" s="47" t="s">
        <v>357</v>
      </c>
      <c r="C461" s="4">
        <v>7530</v>
      </c>
      <c r="D461" s="4" t="s">
        <v>75</v>
      </c>
      <c r="E461" s="37">
        <v>274.75</v>
      </c>
      <c r="F461" s="31">
        <f t="shared" ref="F461:F468" si="83">E461*C461</f>
        <v>2068867.5</v>
      </c>
      <c r="G461" s="37">
        <v>85</v>
      </c>
      <c r="H461" s="31">
        <f t="shared" ref="H461:H468" si="84">G461*C461</f>
        <v>640050</v>
      </c>
      <c r="I461" s="31">
        <f t="shared" ref="I461:I469" si="85">F461+H461</f>
        <v>2708917.5</v>
      </c>
      <c r="J461" s="25"/>
    </row>
    <row r="462" spans="1:10" ht="18.95" customHeight="1">
      <c r="A462" s="26"/>
      <c r="B462" s="47" t="s">
        <v>358</v>
      </c>
      <c r="C462" s="4">
        <v>2510</v>
      </c>
      <c r="D462" s="4" t="s">
        <v>75</v>
      </c>
      <c r="E462" s="37">
        <v>27</v>
      </c>
      <c r="F462" s="31">
        <f t="shared" si="83"/>
        <v>67770</v>
      </c>
      <c r="G462" s="37">
        <v>25</v>
      </c>
      <c r="H462" s="31">
        <f t="shared" si="84"/>
        <v>62750</v>
      </c>
      <c r="I462" s="31">
        <f t="shared" si="85"/>
        <v>130520</v>
      </c>
      <c r="J462" s="26"/>
    </row>
    <row r="463" spans="1:10" ht="18.95" customHeight="1">
      <c r="A463" s="25"/>
      <c r="B463" s="47" t="s">
        <v>359</v>
      </c>
      <c r="C463" s="4">
        <v>15</v>
      </c>
      <c r="D463" s="4" t="s">
        <v>40</v>
      </c>
      <c r="E463" s="37">
        <v>3850</v>
      </c>
      <c r="F463" s="31">
        <f t="shared" si="83"/>
        <v>57750</v>
      </c>
      <c r="G463" s="37">
        <f>E463*0.15</f>
        <v>577.5</v>
      </c>
      <c r="H463" s="31">
        <f t="shared" si="84"/>
        <v>8662.5</v>
      </c>
      <c r="I463" s="31">
        <f t="shared" si="85"/>
        <v>66412.5</v>
      </c>
      <c r="J463" s="25"/>
    </row>
    <row r="464" spans="1:10" ht="18.95" customHeight="1">
      <c r="A464" s="26"/>
      <c r="B464" s="47" t="s">
        <v>360</v>
      </c>
      <c r="C464" s="4">
        <v>85</v>
      </c>
      <c r="D464" s="4" t="s">
        <v>154</v>
      </c>
      <c r="E464" s="37">
        <v>6010</v>
      </c>
      <c r="F464" s="31">
        <f t="shared" si="83"/>
        <v>510850</v>
      </c>
      <c r="G464" s="37">
        <v>1150</v>
      </c>
      <c r="H464" s="31">
        <f t="shared" si="84"/>
        <v>97750</v>
      </c>
      <c r="I464" s="31">
        <f t="shared" si="85"/>
        <v>608600</v>
      </c>
      <c r="J464" s="26"/>
    </row>
    <row r="465" spans="1:10" ht="18.95" customHeight="1">
      <c r="A465" s="25"/>
      <c r="B465" s="47" t="s">
        <v>361</v>
      </c>
      <c r="C465" s="4">
        <v>85</v>
      </c>
      <c r="D465" s="4" t="s">
        <v>154</v>
      </c>
      <c r="E465" s="37">
        <v>600</v>
      </c>
      <c r="F465" s="31">
        <f t="shared" si="83"/>
        <v>51000</v>
      </c>
      <c r="G465" s="37">
        <v>220</v>
      </c>
      <c r="H465" s="31">
        <f t="shared" si="84"/>
        <v>18700</v>
      </c>
      <c r="I465" s="31">
        <f t="shared" si="85"/>
        <v>69700</v>
      </c>
      <c r="J465" s="25"/>
    </row>
    <row r="466" spans="1:10" ht="18.95" customHeight="1">
      <c r="A466" s="26"/>
      <c r="B466" s="47" t="s">
        <v>362</v>
      </c>
      <c r="C466" s="4">
        <v>15</v>
      </c>
      <c r="D466" s="4" t="s">
        <v>40</v>
      </c>
      <c r="E466" s="37">
        <v>3500</v>
      </c>
      <c r="F466" s="31">
        <f t="shared" si="83"/>
        <v>52500</v>
      </c>
      <c r="G466" s="37">
        <f>E466*0.15</f>
        <v>525</v>
      </c>
      <c r="H466" s="31">
        <f t="shared" si="84"/>
        <v>7875</v>
      </c>
      <c r="I466" s="31">
        <f t="shared" si="85"/>
        <v>60375</v>
      </c>
      <c r="J466" s="26"/>
    </row>
    <row r="467" spans="1:10" ht="18.95" customHeight="1">
      <c r="A467" s="25"/>
      <c r="B467" s="47" t="s">
        <v>363</v>
      </c>
      <c r="C467" s="4">
        <v>1</v>
      </c>
      <c r="D467" s="4" t="s">
        <v>1</v>
      </c>
      <c r="E467" s="37">
        <v>0</v>
      </c>
      <c r="F467" s="31">
        <f t="shared" si="83"/>
        <v>0</v>
      </c>
      <c r="G467" s="37">
        <v>150000</v>
      </c>
      <c r="H467" s="31">
        <f t="shared" si="84"/>
        <v>150000</v>
      </c>
      <c r="I467" s="31">
        <f t="shared" si="85"/>
        <v>150000</v>
      </c>
      <c r="J467" s="25"/>
    </row>
    <row r="468" spans="1:10" ht="18.95" customHeight="1">
      <c r="A468" s="26"/>
      <c r="B468" s="47" t="s">
        <v>364</v>
      </c>
      <c r="C468" s="4">
        <v>1</v>
      </c>
      <c r="D468" s="4" t="s">
        <v>1</v>
      </c>
      <c r="E468" s="37">
        <v>35000</v>
      </c>
      <c r="F468" s="31">
        <f t="shared" si="83"/>
        <v>35000</v>
      </c>
      <c r="G468" s="37">
        <v>0</v>
      </c>
      <c r="H468" s="31">
        <f t="shared" si="84"/>
        <v>0</v>
      </c>
      <c r="I468" s="31">
        <f t="shared" si="85"/>
        <v>35000</v>
      </c>
      <c r="J468" s="26"/>
    </row>
    <row r="469" spans="1:10" ht="18.95" customHeight="1">
      <c r="A469" s="25"/>
      <c r="B469" s="47" t="s">
        <v>320</v>
      </c>
      <c r="C469" s="4"/>
      <c r="D469" s="4"/>
      <c r="E469" s="37"/>
      <c r="F469" s="31">
        <f>SUM(F455:F468)</f>
        <v>4146248.3</v>
      </c>
      <c r="G469" s="37"/>
      <c r="H469" s="31">
        <f>SUM(H455:H468)</f>
        <v>1181164.1200000001</v>
      </c>
      <c r="I469" s="31">
        <f t="shared" si="85"/>
        <v>5327412.42</v>
      </c>
      <c r="J469" s="25"/>
    </row>
    <row r="470" spans="1:10" ht="18.95" customHeight="1">
      <c r="A470" s="25">
        <v>7.2</v>
      </c>
      <c r="B470" s="47" t="s">
        <v>321</v>
      </c>
      <c r="C470" s="4"/>
      <c r="D470" s="4"/>
      <c r="E470" s="37"/>
      <c r="F470" s="31"/>
      <c r="G470" s="37"/>
      <c r="H470" s="31"/>
      <c r="I470" s="31"/>
      <c r="J470" s="25"/>
    </row>
    <row r="471" spans="1:10" ht="18.95" customHeight="1">
      <c r="A471" s="26"/>
      <c r="B471" s="183" t="s">
        <v>326</v>
      </c>
      <c r="C471" s="30">
        <v>200</v>
      </c>
      <c r="D471" s="25" t="s">
        <v>40</v>
      </c>
      <c r="E471" s="27">
        <v>748</v>
      </c>
      <c r="F471" s="14">
        <f t="shared" ref="F471:F480" si="86">+C471*E471</f>
        <v>149600</v>
      </c>
      <c r="G471" s="133">
        <v>124</v>
      </c>
      <c r="H471" s="86">
        <f t="shared" ref="H471:H480" si="87">+C471*G471</f>
        <v>24800</v>
      </c>
      <c r="I471" s="31">
        <f t="shared" ref="I471:I480" si="88">+F471+H471</f>
        <v>174400</v>
      </c>
      <c r="J471" s="26"/>
    </row>
    <row r="472" spans="1:10" ht="18.95" customHeight="1">
      <c r="A472" s="26"/>
      <c r="B472" s="183" t="s">
        <v>327</v>
      </c>
      <c r="C472" s="30">
        <v>15</v>
      </c>
      <c r="D472" s="25" t="s">
        <v>40</v>
      </c>
      <c r="E472" s="27">
        <v>60000</v>
      </c>
      <c r="F472" s="14">
        <f t="shared" si="86"/>
        <v>900000</v>
      </c>
      <c r="G472" s="133">
        <v>2500</v>
      </c>
      <c r="H472" s="86">
        <f t="shared" si="87"/>
        <v>37500</v>
      </c>
      <c r="I472" s="31">
        <f t="shared" si="88"/>
        <v>937500</v>
      </c>
      <c r="J472" s="26"/>
    </row>
    <row r="473" spans="1:10" ht="18.95" customHeight="1">
      <c r="A473" s="26"/>
      <c r="B473" s="183" t="s">
        <v>328</v>
      </c>
      <c r="C473" s="30">
        <v>15</v>
      </c>
      <c r="D473" s="25" t="s">
        <v>40</v>
      </c>
      <c r="E473" s="27">
        <v>10000</v>
      </c>
      <c r="F473" s="14">
        <f t="shared" si="86"/>
        <v>150000</v>
      </c>
      <c r="G473" s="133">
        <v>200</v>
      </c>
      <c r="H473" s="86">
        <f t="shared" si="87"/>
        <v>3000</v>
      </c>
      <c r="I473" s="31">
        <f t="shared" si="88"/>
        <v>153000</v>
      </c>
      <c r="J473" s="26"/>
    </row>
    <row r="474" spans="1:10" ht="18.95" customHeight="1">
      <c r="A474" s="26"/>
      <c r="B474" s="183" t="s">
        <v>329</v>
      </c>
      <c r="C474" s="30">
        <v>2500</v>
      </c>
      <c r="D474" s="25" t="s">
        <v>75</v>
      </c>
      <c r="E474" s="27">
        <v>60</v>
      </c>
      <c r="F474" s="14">
        <f t="shared" si="86"/>
        <v>150000</v>
      </c>
      <c r="G474" s="133">
        <v>45</v>
      </c>
      <c r="H474" s="86">
        <f t="shared" si="87"/>
        <v>112500</v>
      </c>
      <c r="I474" s="31">
        <f t="shared" si="88"/>
        <v>262500</v>
      </c>
      <c r="J474" s="26"/>
    </row>
    <row r="475" spans="1:10" ht="18.95" customHeight="1">
      <c r="A475" s="26"/>
      <c r="B475" s="183" t="s">
        <v>330</v>
      </c>
      <c r="C475" s="30">
        <v>12</v>
      </c>
      <c r="D475" s="25" t="s">
        <v>40</v>
      </c>
      <c r="E475" s="27">
        <v>5000</v>
      </c>
      <c r="F475" s="14">
        <f t="shared" si="86"/>
        <v>60000</v>
      </c>
      <c r="G475" s="133">
        <v>1500</v>
      </c>
      <c r="H475" s="86">
        <f t="shared" si="87"/>
        <v>18000</v>
      </c>
      <c r="I475" s="31">
        <f t="shared" si="88"/>
        <v>78000</v>
      </c>
      <c r="J475" s="26"/>
    </row>
    <row r="476" spans="1:10" ht="18.95" customHeight="1">
      <c r="A476" s="26"/>
      <c r="B476" s="183" t="s">
        <v>331</v>
      </c>
      <c r="C476" s="30">
        <v>12</v>
      </c>
      <c r="D476" s="25" t="s">
        <v>40</v>
      </c>
      <c r="E476" s="27">
        <v>4000</v>
      </c>
      <c r="F476" s="14">
        <f t="shared" si="86"/>
        <v>48000</v>
      </c>
      <c r="G476" s="133">
        <v>250</v>
      </c>
      <c r="H476" s="86">
        <f t="shared" si="87"/>
        <v>3000</v>
      </c>
      <c r="I476" s="31">
        <f t="shared" si="88"/>
        <v>51000</v>
      </c>
      <c r="J476" s="26"/>
    </row>
    <row r="477" spans="1:10" ht="18.95" customHeight="1">
      <c r="A477" s="26"/>
      <c r="B477" s="183" t="s">
        <v>332</v>
      </c>
      <c r="C477" s="30">
        <v>3500</v>
      </c>
      <c r="D477" s="25" t="s">
        <v>75</v>
      </c>
      <c r="E477" s="27">
        <v>58.85</v>
      </c>
      <c r="F477" s="14">
        <f t="shared" si="86"/>
        <v>205975</v>
      </c>
      <c r="G477" s="133">
        <v>21.4</v>
      </c>
      <c r="H477" s="86">
        <f t="shared" si="87"/>
        <v>74900</v>
      </c>
      <c r="I477" s="31">
        <f t="shared" si="88"/>
        <v>280875</v>
      </c>
      <c r="J477" s="26"/>
    </row>
    <row r="478" spans="1:10" ht="18.95" customHeight="1">
      <c r="A478" s="26"/>
      <c r="B478" s="183" t="s">
        <v>333</v>
      </c>
      <c r="C478" s="30">
        <v>1000</v>
      </c>
      <c r="D478" s="25" t="s">
        <v>75</v>
      </c>
      <c r="E478" s="27">
        <v>120</v>
      </c>
      <c r="F478" s="14">
        <f t="shared" si="86"/>
        <v>120000</v>
      </c>
      <c r="G478" s="133">
        <v>22</v>
      </c>
      <c r="H478" s="86">
        <f t="shared" si="87"/>
        <v>22000</v>
      </c>
      <c r="I478" s="31">
        <f t="shared" si="88"/>
        <v>142000</v>
      </c>
      <c r="J478" s="26"/>
    </row>
    <row r="479" spans="1:10" ht="18.95" customHeight="1">
      <c r="A479" s="26"/>
      <c r="B479" s="183" t="s">
        <v>437</v>
      </c>
      <c r="C479" s="30">
        <v>1000</v>
      </c>
      <c r="D479" s="25" t="s">
        <v>75</v>
      </c>
      <c r="E479" s="27">
        <v>230</v>
      </c>
      <c r="F479" s="14">
        <f t="shared" si="86"/>
        <v>230000</v>
      </c>
      <c r="G479" s="133">
        <v>48</v>
      </c>
      <c r="H479" s="86">
        <f t="shared" si="87"/>
        <v>48000</v>
      </c>
      <c r="I479" s="31">
        <f t="shared" si="88"/>
        <v>278000</v>
      </c>
      <c r="J479" s="26"/>
    </row>
    <row r="480" spans="1:10" ht="18.95" customHeight="1">
      <c r="A480" s="34"/>
      <c r="B480" s="196" t="s">
        <v>438</v>
      </c>
      <c r="C480" s="159">
        <v>3500</v>
      </c>
      <c r="D480" s="132" t="s">
        <v>75</v>
      </c>
      <c r="E480" s="91">
        <v>220</v>
      </c>
      <c r="F480" s="45">
        <f t="shared" si="86"/>
        <v>770000</v>
      </c>
      <c r="G480" s="5">
        <v>300</v>
      </c>
      <c r="H480" s="86">
        <f t="shared" si="87"/>
        <v>1050000</v>
      </c>
      <c r="I480" s="31">
        <f t="shared" si="88"/>
        <v>1820000</v>
      </c>
      <c r="J480" s="34"/>
    </row>
    <row r="481" spans="1:10" s="97" customFormat="1" ht="18.95" customHeight="1">
      <c r="A481" s="49"/>
      <c r="B481" s="49" t="s">
        <v>428</v>
      </c>
      <c r="C481" s="170"/>
      <c r="D481" s="49"/>
      <c r="E481" s="49"/>
      <c r="F481" s="20">
        <f>SUM(F471:F480)</f>
        <v>2783575</v>
      </c>
      <c r="G481" s="49"/>
      <c r="H481" s="171">
        <f>SUM(H471:H480)</f>
        <v>1393700</v>
      </c>
      <c r="I481" s="172">
        <f t="shared" ref="I481" si="89">F481+H481</f>
        <v>4177275</v>
      </c>
      <c r="J481" s="49"/>
    </row>
    <row r="482" spans="1:10" s="149" customFormat="1" ht="18.95" customHeight="1">
      <c r="A482" s="49"/>
      <c r="B482" s="49" t="s">
        <v>288</v>
      </c>
      <c r="C482" s="170"/>
      <c r="D482" s="49"/>
      <c r="E482" s="49"/>
      <c r="F482" s="20">
        <f>+F469+F481</f>
        <v>6929823.2999999998</v>
      </c>
      <c r="G482" s="49"/>
      <c r="H482" s="171">
        <f>+H481+H469</f>
        <v>2574864.12</v>
      </c>
      <c r="I482" s="172">
        <f>SUM(F482:H482)</f>
        <v>9504687.4199999999</v>
      </c>
      <c r="J482" s="49"/>
    </row>
    <row r="483" spans="1:10" ht="18.95" customHeight="1">
      <c r="A483" s="4" t="s">
        <v>338</v>
      </c>
      <c r="B483" s="195" t="s">
        <v>289</v>
      </c>
      <c r="C483" s="30"/>
      <c r="D483" s="133"/>
      <c r="E483" s="27"/>
      <c r="F483" s="13"/>
      <c r="G483" s="133"/>
      <c r="H483" s="84"/>
      <c r="I483" s="31"/>
      <c r="J483" s="4"/>
    </row>
    <row r="484" spans="1:10" ht="18.95" customHeight="1">
      <c r="A484" s="26">
        <v>8.1</v>
      </c>
      <c r="B484" s="183" t="s">
        <v>430</v>
      </c>
      <c r="C484" s="30"/>
      <c r="D484" s="25"/>
      <c r="E484" s="27"/>
      <c r="F484" s="14"/>
      <c r="G484" s="133"/>
      <c r="H484" s="86"/>
      <c r="I484" s="31"/>
      <c r="J484" s="26"/>
    </row>
    <row r="485" spans="1:10" ht="18.95" customHeight="1">
      <c r="A485" s="26"/>
      <c r="B485" s="183" t="s">
        <v>322</v>
      </c>
      <c r="C485" s="30">
        <v>1</v>
      </c>
      <c r="D485" s="25" t="s">
        <v>40</v>
      </c>
      <c r="E485" s="27">
        <v>130000</v>
      </c>
      <c r="F485" s="14">
        <f t="shared" ref="F485:F488" si="90">+C485*E485</f>
        <v>130000</v>
      </c>
      <c r="G485" s="133">
        <v>0</v>
      </c>
      <c r="H485" s="86">
        <f t="shared" ref="H485:H488" si="91">+C485*G485</f>
        <v>0</v>
      </c>
      <c r="I485" s="31">
        <f t="shared" ref="I485:I488" si="92">+F485+H485</f>
        <v>130000</v>
      </c>
      <c r="J485" s="26"/>
    </row>
    <row r="486" spans="1:10" ht="18.95" customHeight="1">
      <c r="A486" s="26"/>
      <c r="B486" s="183" t="s">
        <v>323</v>
      </c>
      <c r="C486" s="30">
        <v>12</v>
      </c>
      <c r="D486" s="25" t="s">
        <v>40</v>
      </c>
      <c r="E486" s="27">
        <v>8000</v>
      </c>
      <c r="F486" s="14">
        <f t="shared" si="90"/>
        <v>96000</v>
      </c>
      <c r="G486" s="133">
        <v>0</v>
      </c>
      <c r="H486" s="86">
        <f t="shared" si="91"/>
        <v>0</v>
      </c>
      <c r="I486" s="31">
        <f t="shared" si="92"/>
        <v>96000</v>
      </c>
      <c r="J486" s="26"/>
    </row>
    <row r="487" spans="1:10" ht="18.95" customHeight="1">
      <c r="A487" s="26"/>
      <c r="B487" s="183" t="s">
        <v>324</v>
      </c>
      <c r="C487" s="30">
        <v>400</v>
      </c>
      <c r="D487" s="25" t="s">
        <v>40</v>
      </c>
      <c r="E487" s="27">
        <v>8000</v>
      </c>
      <c r="F487" s="14">
        <f t="shared" si="90"/>
        <v>3200000</v>
      </c>
      <c r="G487" s="133">
        <v>0</v>
      </c>
      <c r="H487" s="86">
        <f t="shared" si="91"/>
        <v>0</v>
      </c>
      <c r="I487" s="31">
        <f t="shared" si="92"/>
        <v>3200000</v>
      </c>
      <c r="J487" s="26"/>
    </row>
    <row r="488" spans="1:10" ht="18.95" customHeight="1">
      <c r="A488" s="26"/>
      <c r="B488" s="183" t="s">
        <v>325</v>
      </c>
      <c r="C488" s="30">
        <v>10</v>
      </c>
      <c r="D488" s="25" t="s">
        <v>40</v>
      </c>
      <c r="E488" s="27">
        <v>100000</v>
      </c>
      <c r="F488" s="14">
        <f t="shared" si="90"/>
        <v>1000000</v>
      </c>
      <c r="G488" s="133">
        <v>0</v>
      </c>
      <c r="H488" s="86">
        <f t="shared" si="91"/>
        <v>0</v>
      </c>
      <c r="I488" s="31">
        <f t="shared" si="92"/>
        <v>1000000</v>
      </c>
      <c r="J488" s="26"/>
    </row>
    <row r="489" spans="1:10" ht="18.95" customHeight="1">
      <c r="A489" s="204"/>
      <c r="B489" s="214" t="s">
        <v>429</v>
      </c>
      <c r="C489" s="215"/>
      <c r="D489" s="204"/>
      <c r="E489" s="205"/>
      <c r="F489" s="206"/>
      <c r="G489" s="205"/>
      <c r="H489" s="207"/>
      <c r="I489" s="206">
        <f>SUM(I484:I488)</f>
        <v>4426000</v>
      </c>
      <c r="J489" s="204"/>
    </row>
    <row r="490" spans="1:10" ht="18.95" customHeight="1">
      <c r="A490" s="26"/>
      <c r="B490" s="183"/>
      <c r="C490" s="30"/>
      <c r="D490" s="25"/>
      <c r="E490" s="27"/>
      <c r="F490" s="14"/>
      <c r="G490" s="133"/>
      <c r="H490" s="86"/>
      <c r="I490" s="31"/>
      <c r="J490" s="26"/>
    </row>
    <row r="491" spans="1:10" ht="18.95" customHeight="1">
      <c r="A491" s="26">
        <v>8.1999999999999993</v>
      </c>
      <c r="B491" s="183" t="s">
        <v>299</v>
      </c>
      <c r="C491" s="30"/>
      <c r="D491" s="25"/>
      <c r="E491" s="27"/>
      <c r="F491" s="14"/>
      <c r="G491" s="133"/>
      <c r="H491" s="86"/>
      <c r="I491" s="31"/>
      <c r="J491" s="26"/>
    </row>
    <row r="492" spans="1:10" ht="18.95" customHeight="1">
      <c r="A492" s="26"/>
      <c r="B492" s="183" t="s">
        <v>339</v>
      </c>
      <c r="C492" s="30">
        <v>2</v>
      </c>
      <c r="D492" s="25" t="s">
        <v>40</v>
      </c>
      <c r="E492" s="27">
        <v>220000</v>
      </c>
      <c r="F492" s="14">
        <f>E492*C492</f>
        <v>440000</v>
      </c>
      <c r="G492" s="133">
        <v>0</v>
      </c>
      <c r="H492" s="86">
        <f t="shared" ref="H492:H494" si="93">+C492*G492</f>
        <v>0</v>
      </c>
      <c r="I492" s="31">
        <f>H492+F492</f>
        <v>440000</v>
      </c>
      <c r="J492" s="26"/>
    </row>
    <row r="493" spans="1:10" ht="18.95" customHeight="1">
      <c r="A493" s="26"/>
      <c r="B493" s="183" t="s">
        <v>335</v>
      </c>
      <c r="C493" s="30">
        <v>1</v>
      </c>
      <c r="D493" s="25" t="s">
        <v>40</v>
      </c>
      <c r="E493" s="27">
        <v>28000</v>
      </c>
      <c r="F493" s="14">
        <f t="shared" ref="F493:F498" si="94">E493*C493</f>
        <v>28000</v>
      </c>
      <c r="G493" s="133">
        <v>0</v>
      </c>
      <c r="H493" s="86">
        <f t="shared" si="93"/>
        <v>0</v>
      </c>
      <c r="I493" s="31">
        <f t="shared" ref="I493" si="95">H493+F493</f>
        <v>28000</v>
      </c>
      <c r="J493" s="26"/>
    </row>
    <row r="494" spans="1:10" ht="18.95" customHeight="1">
      <c r="A494" s="26"/>
      <c r="B494" s="183" t="s">
        <v>337</v>
      </c>
      <c r="C494" s="30">
        <v>2</v>
      </c>
      <c r="D494" s="25" t="s">
        <v>40</v>
      </c>
      <c r="E494" s="27">
        <v>27000</v>
      </c>
      <c r="F494" s="14">
        <f t="shared" si="94"/>
        <v>54000</v>
      </c>
      <c r="G494" s="133">
        <v>0</v>
      </c>
      <c r="H494" s="86">
        <f t="shared" si="93"/>
        <v>0</v>
      </c>
      <c r="I494" s="31">
        <f>+H494+F494</f>
        <v>54000</v>
      </c>
      <c r="J494" s="26"/>
    </row>
    <row r="495" spans="1:10" ht="18.95" customHeight="1">
      <c r="A495" s="26"/>
      <c r="B495" s="183" t="s">
        <v>277</v>
      </c>
      <c r="C495" s="30">
        <v>2</v>
      </c>
      <c r="D495" s="25" t="s">
        <v>40</v>
      </c>
      <c r="E495" s="27">
        <v>20000</v>
      </c>
      <c r="F495" s="14">
        <f t="shared" si="94"/>
        <v>40000</v>
      </c>
      <c r="G495" s="133">
        <v>0</v>
      </c>
      <c r="H495" s="86">
        <f t="shared" ref="H495:H498" si="96">+C495*G495</f>
        <v>0</v>
      </c>
      <c r="I495" s="31">
        <f t="shared" ref="I495:I498" si="97">+H495+F495</f>
        <v>40000</v>
      </c>
      <c r="J495" s="26"/>
    </row>
    <row r="496" spans="1:10" ht="18.95" customHeight="1">
      <c r="A496" s="26"/>
      <c r="B496" s="183" t="s">
        <v>278</v>
      </c>
      <c r="C496" s="30">
        <v>1</v>
      </c>
      <c r="D496" s="25" t="s">
        <v>40</v>
      </c>
      <c r="E496" s="27">
        <v>2900</v>
      </c>
      <c r="F496" s="14">
        <f t="shared" si="94"/>
        <v>2900</v>
      </c>
      <c r="G496" s="133">
        <v>0</v>
      </c>
      <c r="H496" s="86">
        <f t="shared" si="96"/>
        <v>0</v>
      </c>
      <c r="I496" s="31">
        <f t="shared" si="97"/>
        <v>2900</v>
      </c>
      <c r="J496" s="26"/>
    </row>
    <row r="497" spans="1:10" ht="18.95" customHeight="1">
      <c r="A497" s="26"/>
      <c r="B497" s="183" t="s">
        <v>279</v>
      </c>
      <c r="C497" s="30">
        <v>1</v>
      </c>
      <c r="D497" s="25" t="s">
        <v>40</v>
      </c>
      <c r="E497" s="27">
        <v>3800</v>
      </c>
      <c r="F497" s="14">
        <f t="shared" si="94"/>
        <v>3800</v>
      </c>
      <c r="G497" s="133">
        <v>0</v>
      </c>
      <c r="H497" s="86">
        <f t="shared" si="96"/>
        <v>0</v>
      </c>
      <c r="I497" s="31">
        <f t="shared" si="97"/>
        <v>3800</v>
      </c>
      <c r="J497" s="26"/>
    </row>
    <row r="498" spans="1:10" ht="18.95" customHeight="1">
      <c r="A498" s="26"/>
      <c r="B498" s="183" t="s">
        <v>280</v>
      </c>
      <c r="C498" s="30">
        <v>1</v>
      </c>
      <c r="D498" s="25" t="s">
        <v>40</v>
      </c>
      <c r="E498" s="27">
        <v>3000</v>
      </c>
      <c r="F498" s="14">
        <f t="shared" si="94"/>
        <v>3000</v>
      </c>
      <c r="G498" s="133">
        <v>0</v>
      </c>
      <c r="H498" s="86">
        <f t="shared" si="96"/>
        <v>0</v>
      </c>
      <c r="I498" s="31">
        <f t="shared" si="97"/>
        <v>3000</v>
      </c>
      <c r="J498" s="26"/>
    </row>
    <row r="499" spans="1:10" ht="18.95" customHeight="1">
      <c r="A499" s="133"/>
      <c r="B499" s="139"/>
      <c r="C499" s="133"/>
      <c r="D499" s="134"/>
      <c r="E499" s="131"/>
      <c r="F499" s="131"/>
      <c r="G499" s="131"/>
      <c r="H499" s="86"/>
      <c r="I499" s="31"/>
      <c r="J499" s="37"/>
    </row>
    <row r="500" spans="1:10" ht="18.95" customHeight="1">
      <c r="A500" s="53"/>
      <c r="B500" s="49" t="s">
        <v>336</v>
      </c>
      <c r="C500" s="49"/>
      <c r="D500" s="170"/>
      <c r="E500" s="20"/>
      <c r="F500" s="20">
        <f>SUM(F492:F499)</f>
        <v>571700</v>
      </c>
      <c r="G500" s="20"/>
      <c r="H500" s="20">
        <f>SUM(H494:H499)</f>
        <v>0</v>
      </c>
      <c r="I500" s="20">
        <f>SUM(I492:I499)</f>
        <v>571700</v>
      </c>
      <c r="J500" s="15"/>
    </row>
  </sheetData>
  <mergeCells count="17">
    <mergeCell ref="A1:I1"/>
    <mergeCell ref="A3:D3"/>
    <mergeCell ref="A4:E4"/>
    <mergeCell ref="I4:J4"/>
    <mergeCell ref="A2:I2"/>
    <mergeCell ref="G6:H6"/>
    <mergeCell ref="C6:C7"/>
    <mergeCell ref="B489:C489"/>
    <mergeCell ref="B112:C112"/>
    <mergeCell ref="H5:J5"/>
    <mergeCell ref="A5:G5"/>
    <mergeCell ref="I6:I7"/>
    <mergeCell ref="J6:J7"/>
    <mergeCell ref="A6:A7"/>
    <mergeCell ref="B6:B7"/>
    <mergeCell ref="D6:D7"/>
    <mergeCell ref="E6:F6"/>
  </mergeCells>
  <printOptions horizontalCentered="1"/>
  <pageMargins left="0.31496062992125984" right="0.17" top="0.35433070866141736" bottom="0.35433070866141736" header="0.31496062992125984" footer="0.31496062992125984"/>
  <pageSetup paperSize="9" scale="64" orientation="landscape" horizontalDpi="4294967294" verticalDpi="4294967294" r:id="rId1"/>
  <rowBreaks count="4" manualBreakCount="4">
    <brk id="37" max="9" man="1"/>
    <brk id="72" max="9" man="1"/>
    <brk id="457" max="9" man="1"/>
    <brk id="48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zoomScale="90" zoomScaleSheetLayoutView="90" workbookViewId="0">
      <selection activeCell="C9" sqref="C9:G9"/>
    </sheetView>
  </sheetViews>
  <sheetFormatPr defaultColWidth="9" defaultRowHeight="21"/>
  <cols>
    <col min="1" max="1" width="10" style="6" customWidth="1"/>
    <col min="2" max="2" width="14.75" style="6" customWidth="1"/>
    <col min="3" max="3" width="41.625" style="6" customWidth="1"/>
    <col min="4" max="4" width="16" style="6" customWidth="1"/>
    <col min="5" max="5" width="11.875" style="6" customWidth="1"/>
    <col min="6" max="6" width="16.75" style="6" customWidth="1"/>
    <col min="7" max="7" width="13.375" style="6" customWidth="1"/>
    <col min="8" max="8" width="8" style="6" customWidth="1"/>
    <col min="9" max="16384" width="9" style="6"/>
  </cols>
  <sheetData>
    <row r="1" spans="1:11" ht="26.25" customHeight="1">
      <c r="G1" s="60" t="s">
        <v>19</v>
      </c>
    </row>
    <row r="2" spans="1:11" ht="20.25" customHeight="1">
      <c r="H2" s="61"/>
      <c r="I2" s="61"/>
      <c r="J2" s="61"/>
      <c r="K2" s="61"/>
    </row>
    <row r="3" spans="1:11" ht="26.25" customHeight="1">
      <c r="A3" s="231" t="s">
        <v>0</v>
      </c>
      <c r="B3" s="231"/>
      <c r="C3" s="231"/>
      <c r="D3" s="231"/>
      <c r="E3" s="231"/>
      <c r="F3" s="231"/>
      <c r="G3" s="231"/>
    </row>
    <row r="4" spans="1:11" s="11" customFormat="1" ht="24" customHeight="1">
      <c r="A4" s="62" t="s">
        <v>20</v>
      </c>
      <c r="B4" s="63"/>
      <c r="C4" s="232" t="str">
        <f>ปร.6!C4</f>
        <v>โครงการก่อสร้างถนนพร้อมระบบสาธารณูปโภค ขุดคลองแก้มลิง และปรับปรุงภูมิทัศน์</v>
      </c>
      <c r="D4" s="232"/>
      <c r="E4" s="232"/>
      <c r="F4" s="232"/>
      <c r="G4" s="232"/>
    </row>
    <row r="5" spans="1:11" s="11" customFormat="1" ht="24" customHeight="1">
      <c r="A5" s="63" t="s">
        <v>21</v>
      </c>
      <c r="B5" s="63"/>
      <c r="C5" s="232" t="str">
        <f>ปร.6!C6</f>
        <v>ศูนย์การศึกษาหนองระเวียง ตำบลหนองระเวียง อำเภอเมืองนครราชสีมา จังหวัดนครราชสีมา</v>
      </c>
      <c r="D5" s="232"/>
      <c r="E5" s="232"/>
      <c r="F5" s="232"/>
      <c r="G5" s="232"/>
    </row>
    <row r="6" spans="1:11" s="11" customFormat="1" ht="24" customHeight="1">
      <c r="A6" s="63" t="s">
        <v>22</v>
      </c>
      <c r="B6" s="63"/>
      <c r="C6" s="232" t="s">
        <v>23</v>
      </c>
      <c r="D6" s="232"/>
      <c r="E6" s="232"/>
    </row>
    <row r="7" spans="1:11" s="11" customFormat="1" ht="24" customHeight="1">
      <c r="A7" s="63" t="s">
        <v>24</v>
      </c>
      <c r="B7" s="63"/>
      <c r="C7" s="232" t="str">
        <f>ปร.6!C8</f>
        <v>มหาวิทยาลัยเทคโนโลยีราชมงคลอีสาน</v>
      </c>
      <c r="D7" s="232"/>
      <c r="E7" s="232"/>
    </row>
    <row r="8" spans="1:11" s="11" customFormat="1" ht="24" customHeight="1">
      <c r="A8" s="63" t="s">
        <v>25</v>
      </c>
      <c r="B8" s="63"/>
      <c r="C8" s="232" t="s">
        <v>32</v>
      </c>
      <c r="D8" s="232"/>
      <c r="E8" s="232"/>
      <c r="F8" s="232"/>
      <c r="G8" s="232"/>
    </row>
    <row r="9" spans="1:11" s="11" customFormat="1" ht="24" customHeight="1">
      <c r="A9" s="63" t="s">
        <v>26</v>
      </c>
      <c r="B9" s="63"/>
      <c r="C9" s="232" t="str">
        <f>ปร.6!C10</f>
        <v>22 มีนาคม 2562</v>
      </c>
      <c r="D9" s="232"/>
      <c r="E9" s="232"/>
      <c r="F9" s="232"/>
      <c r="G9" s="232"/>
    </row>
    <row r="10" spans="1:11" ht="17.25" customHeight="1">
      <c r="G10" s="8" t="s">
        <v>27</v>
      </c>
    </row>
    <row r="11" spans="1:11" s="10" customFormat="1" ht="22.5" customHeight="1">
      <c r="A11" s="64" t="s">
        <v>12</v>
      </c>
      <c r="B11" s="233" t="s">
        <v>1</v>
      </c>
      <c r="C11" s="234"/>
      <c r="D11" s="64" t="s">
        <v>28</v>
      </c>
      <c r="E11" s="64" t="s">
        <v>29</v>
      </c>
      <c r="F11" s="64" t="s">
        <v>30</v>
      </c>
      <c r="G11" s="64" t="s">
        <v>7</v>
      </c>
    </row>
    <row r="12" spans="1:11" s="10" customFormat="1" ht="22.5" customHeight="1">
      <c r="A12" s="65"/>
      <c r="B12" s="225"/>
      <c r="C12" s="226"/>
      <c r="D12" s="66"/>
      <c r="E12" s="67"/>
      <c r="F12" s="66"/>
      <c r="G12" s="65"/>
    </row>
    <row r="13" spans="1:11" s="10" customFormat="1" ht="22.5" customHeight="1">
      <c r="A13" s="65">
        <v>1</v>
      </c>
      <c r="B13" s="229" t="str">
        <f>ปร4!B8</f>
        <v>งานภูมิทัศน์ และประตูทางเข้าศูนย์การศึกษาหนองระเวียง</v>
      </c>
      <c r="C13" s="226" t="s">
        <v>11</v>
      </c>
      <c r="D13" s="66">
        <f>ปร4!I56</f>
        <v>4457225</v>
      </c>
      <c r="E13" s="67">
        <v>1.2050000000000001</v>
      </c>
      <c r="F13" s="66">
        <f t="shared" ref="F13:F19" si="0">D13*E13</f>
        <v>5370956.125</v>
      </c>
      <c r="G13" s="65"/>
    </row>
    <row r="14" spans="1:11" s="10" customFormat="1" ht="22.5" customHeight="1">
      <c r="A14" s="65">
        <v>2</v>
      </c>
      <c r="B14" s="229" t="str">
        <f>ปร4!B57</f>
        <v xml:space="preserve">หมวดงานถนนคอนกรีตเสริมเหล็ก 2 ช่องการจราจร </v>
      </c>
      <c r="C14" s="226"/>
      <c r="D14" s="66">
        <f>ปร4!I112</f>
        <v>7590700</v>
      </c>
      <c r="E14" s="67">
        <v>1.2050000000000001</v>
      </c>
      <c r="F14" s="66">
        <f t="shared" si="0"/>
        <v>9146793.5</v>
      </c>
      <c r="G14" s="65"/>
    </row>
    <row r="15" spans="1:11" s="10" customFormat="1" ht="22.5" customHeight="1">
      <c r="A15" s="65">
        <v>3</v>
      </c>
      <c r="B15" s="229" t="str">
        <f>ปร4!B113</f>
        <v>หมวดงานระบบประปา. เดินท่อน้ำดิบเข้าบ่อเก็บ</v>
      </c>
      <c r="C15" s="226"/>
      <c r="D15" s="66">
        <f>ปร4!I127</f>
        <v>1884380</v>
      </c>
      <c r="E15" s="67">
        <v>1.2050000000000001</v>
      </c>
      <c r="F15" s="66">
        <f t="shared" si="0"/>
        <v>2270677.9</v>
      </c>
      <c r="G15" s="65"/>
    </row>
    <row r="16" spans="1:11" s="10" customFormat="1" ht="22.5" customHeight="1">
      <c r="A16" s="65">
        <v>4</v>
      </c>
      <c r="B16" s="229" t="str">
        <f>ปร4!B129</f>
        <v xml:space="preserve">หมวดงานถนนคอนกรีตเสริมเหล็ก 4 ช่องการจราจร </v>
      </c>
      <c r="C16" s="226"/>
      <c r="D16" s="66">
        <f>ปร4!I270</f>
        <v>37768253.240000002</v>
      </c>
      <c r="E16" s="67">
        <v>1.2050000000000001</v>
      </c>
      <c r="F16" s="66">
        <f t="shared" si="0"/>
        <v>45510745.154200003</v>
      </c>
      <c r="G16" s="65"/>
    </row>
    <row r="17" spans="1:12" s="10" customFormat="1" ht="22.5" customHeight="1">
      <c r="A17" s="65">
        <v>5</v>
      </c>
      <c r="B17" s="229" t="str">
        <f>ปร4!B272</f>
        <v>งานก่อสร้างโรงสูบน้ำ</v>
      </c>
      <c r="C17" s="226"/>
      <c r="D17" s="66">
        <f>ปร4!I430</f>
        <v>1774637.7067</v>
      </c>
      <c r="E17" s="67">
        <v>1.2050000000000001</v>
      </c>
      <c r="F17" s="66">
        <f t="shared" si="0"/>
        <v>2138438.4365735003</v>
      </c>
      <c r="G17" s="65"/>
    </row>
    <row r="18" spans="1:12" s="10" customFormat="1" ht="22.5" customHeight="1">
      <c r="A18" s="65">
        <v>6</v>
      </c>
      <c r="B18" s="229" t="str">
        <f>ปร4!B432</f>
        <v>หมวดงานลอกคลองแก้มลิง</v>
      </c>
      <c r="C18" s="226"/>
      <c r="D18" s="66">
        <f>ปร4!I450</f>
        <v>11342800</v>
      </c>
      <c r="E18" s="67">
        <v>1.2050000000000001</v>
      </c>
      <c r="F18" s="66">
        <f t="shared" si="0"/>
        <v>13668074</v>
      </c>
      <c r="G18" s="65"/>
    </row>
    <row r="19" spans="1:12" s="10" customFormat="1" ht="22.5" customHeight="1">
      <c r="A19" s="65">
        <v>7</v>
      </c>
      <c r="B19" s="229" t="str">
        <f>ปร4!B453</f>
        <v>งานขยายเขตระบบไฟฟ้าแรงสูง ระบบกล้องวงจรปิด</v>
      </c>
      <c r="C19" s="226"/>
      <c r="D19" s="66">
        <f>ปร4!I482</f>
        <v>9504687.4199999999</v>
      </c>
      <c r="E19" s="67">
        <v>1.2050000000000001</v>
      </c>
      <c r="F19" s="66">
        <f t="shared" si="0"/>
        <v>11453148.3411</v>
      </c>
      <c r="G19" s="65"/>
    </row>
    <row r="20" spans="1:12" s="10" customFormat="1" ht="22.5" customHeight="1">
      <c r="A20" s="68"/>
      <c r="B20" s="225"/>
      <c r="C20" s="226"/>
      <c r="D20" s="66"/>
      <c r="E20" s="66"/>
      <c r="F20" s="66"/>
      <c r="G20" s="66"/>
    </row>
    <row r="21" spans="1:12" s="10" customFormat="1" ht="22.5" customHeight="1">
      <c r="A21" s="65"/>
      <c r="B21" s="225"/>
      <c r="C21" s="226"/>
      <c r="D21" s="66"/>
      <c r="E21" s="66"/>
      <c r="F21" s="66"/>
      <c r="G21" s="66"/>
      <c r="L21" s="10" t="s">
        <v>6</v>
      </c>
    </row>
    <row r="22" spans="1:12" s="10" customFormat="1" ht="22.5" customHeight="1" thickBot="1">
      <c r="A22" s="69"/>
      <c r="B22" s="227"/>
      <c r="C22" s="228"/>
      <c r="D22" s="70"/>
      <c r="E22" s="70"/>
      <c r="F22" s="70"/>
      <c r="G22" s="70"/>
    </row>
    <row r="23" spans="1:12" ht="22.5" customHeight="1" thickTop="1" thickBot="1">
      <c r="E23" s="71" t="s">
        <v>2</v>
      </c>
      <c r="F23" s="72">
        <f>SUM(F13:F22)</f>
        <v>89558833.456873506</v>
      </c>
    </row>
    <row r="24" spans="1:12" ht="22.5" customHeight="1" thickTop="1">
      <c r="E24" s="71"/>
      <c r="F24" s="173"/>
    </row>
    <row r="25" spans="1:12" ht="22.5" customHeight="1">
      <c r="C25" s="230" t="s">
        <v>390</v>
      </c>
      <c r="D25" s="230"/>
      <c r="E25" s="230"/>
      <c r="F25" s="173"/>
    </row>
    <row r="26" spans="1:12" ht="22.5" customHeight="1">
      <c r="C26" s="230" t="s">
        <v>395</v>
      </c>
      <c r="D26" s="230"/>
      <c r="E26" s="230"/>
      <c r="F26" s="173"/>
    </row>
    <row r="27" spans="1:12" ht="22.5" customHeight="1">
      <c r="C27" s="230" t="s">
        <v>391</v>
      </c>
      <c r="D27" s="230"/>
      <c r="E27" s="230"/>
      <c r="F27" s="173"/>
    </row>
    <row r="28" spans="1:12" ht="22.5" customHeight="1">
      <c r="E28" s="71"/>
      <c r="F28" s="173"/>
    </row>
    <row r="29" spans="1:12" ht="22.5" customHeight="1">
      <c r="E29" s="71"/>
      <c r="F29" s="173"/>
    </row>
    <row r="30" spans="1:12" ht="22.5" customHeight="1">
      <c r="B30" s="230" t="s">
        <v>390</v>
      </c>
      <c r="C30" s="230"/>
      <c r="D30" s="230" t="s">
        <v>390</v>
      </c>
      <c r="E30" s="230"/>
      <c r="F30" s="230"/>
    </row>
    <row r="31" spans="1:12" ht="22.5" customHeight="1">
      <c r="B31" s="230" t="s">
        <v>394</v>
      </c>
      <c r="C31" s="230"/>
      <c r="D31" s="230" t="s">
        <v>424</v>
      </c>
      <c r="E31" s="230"/>
      <c r="F31" s="230"/>
    </row>
    <row r="32" spans="1:12" ht="22.5" customHeight="1">
      <c r="B32" s="230" t="s">
        <v>392</v>
      </c>
      <c r="C32" s="230"/>
      <c r="D32" s="230" t="s">
        <v>393</v>
      </c>
      <c r="E32" s="230"/>
      <c r="F32" s="230"/>
    </row>
    <row r="33" spans="3:7" ht="22.5" customHeight="1">
      <c r="E33" s="71"/>
      <c r="F33" s="173"/>
    </row>
    <row r="34" spans="3:7" ht="22.5" customHeight="1">
      <c r="E34" s="71"/>
      <c r="F34" s="173"/>
    </row>
    <row r="35" spans="3:7" ht="22.5" customHeight="1"/>
    <row r="36" spans="3:7" ht="22.5" customHeight="1">
      <c r="C36" s="7"/>
      <c r="D36" s="73"/>
      <c r="E36" s="8"/>
      <c r="F36" s="9"/>
      <c r="G36" s="8"/>
    </row>
    <row r="37" spans="3:7" ht="22.5" customHeight="1"/>
    <row r="38" spans="3:7" ht="28.5" customHeight="1"/>
    <row r="39" spans="3:7" ht="28.5" customHeight="1"/>
  </sheetData>
  <mergeCells count="28">
    <mergeCell ref="B17:C17"/>
    <mergeCell ref="B18:C18"/>
    <mergeCell ref="A3:G3"/>
    <mergeCell ref="C4:G4"/>
    <mergeCell ref="C5:G5"/>
    <mergeCell ref="C6:E6"/>
    <mergeCell ref="C7:E7"/>
    <mergeCell ref="B11:C11"/>
    <mergeCell ref="B13:C13"/>
    <mergeCell ref="B12:C12"/>
    <mergeCell ref="C8:G8"/>
    <mergeCell ref="C9:G9"/>
    <mergeCell ref="B14:C14"/>
    <mergeCell ref="B15:C15"/>
    <mergeCell ref="B16:C16"/>
    <mergeCell ref="D30:F30"/>
    <mergeCell ref="D31:F31"/>
    <mergeCell ref="D32:F32"/>
    <mergeCell ref="C25:E25"/>
    <mergeCell ref="C26:E26"/>
    <mergeCell ref="C27:E27"/>
    <mergeCell ref="B30:C30"/>
    <mergeCell ref="B31:C31"/>
    <mergeCell ref="B20:C20"/>
    <mergeCell ref="B21:C21"/>
    <mergeCell ref="B22:C22"/>
    <mergeCell ref="B19:C19"/>
    <mergeCell ref="B32:C3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horizontalDpi="4294967294" verticalDpi="4294967294" r:id="rId1"/>
  <rowBreaks count="1" manualBreakCount="1">
    <brk id="37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10" workbookViewId="0">
      <selection activeCell="E20" sqref="E20"/>
    </sheetView>
  </sheetViews>
  <sheetFormatPr defaultColWidth="9" defaultRowHeight="21"/>
  <cols>
    <col min="1" max="1" width="14.625" style="108" customWidth="1"/>
    <col min="2" max="2" width="48" style="108" customWidth="1"/>
    <col min="3" max="3" width="15.25" style="108" bestFit="1" customWidth="1"/>
    <col min="4" max="4" width="13.625" style="108" customWidth="1"/>
    <col min="5" max="5" width="16.375" style="108" customWidth="1"/>
    <col min="6" max="16384" width="9" style="108"/>
  </cols>
  <sheetData>
    <row r="1" spans="1:7">
      <c r="A1" s="107"/>
      <c r="B1" s="107"/>
      <c r="C1" s="107"/>
      <c r="D1" s="107"/>
      <c r="E1" s="235" t="s">
        <v>300</v>
      </c>
      <c r="F1" s="235"/>
    </row>
    <row r="2" spans="1:7">
      <c r="A2" s="239" t="s">
        <v>301</v>
      </c>
      <c r="B2" s="239"/>
      <c r="C2" s="239"/>
      <c r="D2" s="239"/>
      <c r="E2" s="239"/>
      <c r="F2" s="239"/>
    </row>
    <row r="3" spans="1:7">
      <c r="A3" s="109"/>
      <c r="B3" s="109"/>
      <c r="C3" s="109"/>
      <c r="D3" s="109"/>
      <c r="E3" s="109"/>
      <c r="F3" s="109"/>
    </row>
    <row r="4" spans="1:7">
      <c r="A4" s="109"/>
      <c r="B4" s="109"/>
      <c r="C4" s="109"/>
      <c r="D4" s="109"/>
      <c r="E4" s="109"/>
      <c r="F4" s="109"/>
    </row>
    <row r="5" spans="1:7" ht="24" customHeight="1">
      <c r="A5" s="244" t="str">
        <f>ปร4!A2</f>
        <v>โครงการก่อสร้างถนนพร้อมระบบสาธารณูปโภค ขุดคลองแก้มลิง และปรับปรุงภูมิทัศน์ ตำบลหนองระเวียง อำเภอเมืองนครราชสีมา จังหวัดนครราชสีมา</v>
      </c>
      <c r="B5" s="244"/>
      <c r="C5" s="244"/>
      <c r="D5" s="244"/>
      <c r="E5" s="244"/>
      <c r="F5" s="244"/>
      <c r="G5" s="244"/>
    </row>
    <row r="6" spans="1:7" ht="24" customHeight="1">
      <c r="A6" s="97" t="s">
        <v>21</v>
      </c>
      <c r="B6" s="243" t="str">
        <f>ปร.6!C6</f>
        <v>ศูนย์การศึกษาหนองระเวียง ตำบลหนองระเวียง อำเภอเมืองนครราชสีมา จังหวัดนครราชสีมา</v>
      </c>
      <c r="C6" s="243"/>
      <c r="D6" s="243"/>
      <c r="E6" s="243"/>
      <c r="F6" s="243"/>
      <c r="G6" s="243"/>
    </row>
    <row r="7" spans="1:7" ht="24" customHeight="1">
      <c r="A7" s="97" t="s">
        <v>24</v>
      </c>
      <c r="B7" s="245" t="str">
        <f>ปร.6!C8</f>
        <v>มหาวิทยาลัยเทคโนโลยีราชมงคลอีสาน</v>
      </c>
      <c r="C7" s="245"/>
      <c r="D7" s="245"/>
      <c r="E7" s="245"/>
      <c r="F7" s="245"/>
      <c r="G7" s="107"/>
    </row>
    <row r="8" spans="1:7" ht="24" customHeight="1">
      <c r="A8" s="97" t="s">
        <v>25</v>
      </c>
      <c r="B8" s="245" t="s">
        <v>32</v>
      </c>
      <c r="C8" s="245"/>
      <c r="D8" s="245"/>
      <c r="E8" s="245"/>
      <c r="F8" s="245"/>
      <c r="G8" s="245"/>
    </row>
    <row r="9" spans="1:7" ht="24" customHeight="1">
      <c r="A9" s="97" t="s">
        <v>26</v>
      </c>
      <c r="B9" s="166"/>
      <c r="C9" s="242" t="str">
        <f>ปร.6!C10</f>
        <v>22 มีนาคม 2562</v>
      </c>
      <c r="D9" s="243"/>
      <c r="E9" s="243"/>
      <c r="F9" s="243"/>
      <c r="G9" s="243"/>
    </row>
    <row r="10" spans="1:7" ht="24" customHeight="1" thickBot="1">
      <c r="G10" s="158"/>
    </row>
    <row r="11" spans="1:7" ht="21.75" thickTop="1">
      <c r="A11" s="236" t="s">
        <v>12</v>
      </c>
      <c r="B11" s="236" t="s">
        <v>1</v>
      </c>
      <c r="C11" s="236" t="s">
        <v>302</v>
      </c>
      <c r="D11" s="156" t="s">
        <v>303</v>
      </c>
      <c r="E11" s="236" t="s">
        <v>30</v>
      </c>
      <c r="F11" s="236" t="s">
        <v>7</v>
      </c>
      <c r="G11" s="110"/>
    </row>
    <row r="12" spans="1:7" ht="21.75" thickBot="1">
      <c r="A12" s="237"/>
      <c r="B12" s="237"/>
      <c r="C12" s="238"/>
      <c r="D12" s="157" t="s">
        <v>304</v>
      </c>
      <c r="E12" s="238"/>
      <c r="F12" s="237"/>
    </row>
    <row r="13" spans="1:7" ht="21.75" thickTop="1">
      <c r="A13" s="135">
        <v>1</v>
      </c>
      <c r="B13" s="111" t="str">
        <f>ปร4!B484</f>
        <v>หมวดงานครุภัณฑ์กล้องวงจรปิด  Smart Lighting</v>
      </c>
      <c r="C13" s="112">
        <f>ปร4!I489</f>
        <v>4426000</v>
      </c>
      <c r="D13" s="130">
        <v>1.07</v>
      </c>
      <c r="E13" s="112">
        <f>C13*D13</f>
        <v>4735820</v>
      </c>
      <c r="F13" s="113"/>
    </row>
    <row r="14" spans="1:7">
      <c r="A14" s="135">
        <v>2</v>
      </c>
      <c r="B14" s="111" t="str">
        <f>ปร4!B491</f>
        <v>หมวดงานครุภัณฑ์ระบบประปา. เดินท่อน้ำดิบเข้าบ่อเก็บ</v>
      </c>
      <c r="C14" s="112">
        <f>ปร4!I500</f>
        <v>571700</v>
      </c>
      <c r="D14" s="130">
        <v>1.07</v>
      </c>
      <c r="E14" s="112">
        <f>C14*D14</f>
        <v>611719</v>
      </c>
      <c r="F14" s="114"/>
    </row>
    <row r="15" spans="1:7">
      <c r="A15" s="135"/>
      <c r="B15" s="111"/>
      <c r="C15" s="116"/>
      <c r="D15" s="130"/>
      <c r="E15" s="112"/>
      <c r="F15" s="114"/>
    </row>
    <row r="16" spans="1:7">
      <c r="A16" s="135"/>
      <c r="B16" s="111"/>
      <c r="C16" s="116"/>
      <c r="D16" s="130"/>
      <c r="E16" s="112"/>
      <c r="F16" s="114"/>
    </row>
    <row r="17" spans="1:6">
      <c r="A17" s="136"/>
      <c r="B17" s="115"/>
      <c r="C17" s="116"/>
      <c r="D17" s="112"/>
      <c r="E17" s="112"/>
      <c r="F17" s="114"/>
    </row>
    <row r="18" spans="1:6">
      <c r="A18" s="137"/>
      <c r="B18" s="118"/>
      <c r="C18" s="119"/>
      <c r="D18" s="117"/>
      <c r="E18" s="117"/>
      <c r="F18" s="114"/>
    </row>
    <row r="19" spans="1:6" ht="21.75" thickBot="1">
      <c r="A19" s="138"/>
      <c r="B19" s="121"/>
      <c r="C19" s="120"/>
      <c r="D19" s="120"/>
      <c r="E19" s="120" t="s">
        <v>6</v>
      </c>
      <c r="F19" s="122"/>
    </row>
    <row r="20" spans="1:6" ht="22.5" thickTop="1" thickBot="1">
      <c r="C20" s="240" t="s">
        <v>2</v>
      </c>
      <c r="D20" s="241"/>
      <c r="E20" s="123">
        <f>SUM(E13:E19)</f>
        <v>5347539</v>
      </c>
    </row>
    <row r="21" spans="1:6" ht="21.75" thickTop="1"/>
    <row r="23" spans="1:6">
      <c r="B23" s="230" t="s">
        <v>390</v>
      </c>
      <c r="C23" s="230"/>
      <c r="D23" s="230"/>
    </row>
    <row r="24" spans="1:6">
      <c r="A24" s="124"/>
      <c r="B24" s="230" t="s">
        <v>395</v>
      </c>
      <c r="C24" s="230"/>
      <c r="D24" s="230"/>
      <c r="E24" s="124"/>
      <c r="F24" s="124"/>
    </row>
    <row r="25" spans="1:6">
      <c r="A25" s="125"/>
      <c r="B25" s="230" t="s">
        <v>391</v>
      </c>
      <c r="C25" s="230"/>
      <c r="D25" s="230"/>
      <c r="E25" s="98"/>
      <c r="F25" s="126"/>
    </row>
    <row r="26" spans="1:6">
      <c r="A26" s="127"/>
      <c r="B26" s="128"/>
      <c r="C26" s="127"/>
      <c r="D26" s="127"/>
      <c r="E26" s="98"/>
      <c r="F26" s="127"/>
    </row>
    <row r="27" spans="1:6">
      <c r="A27" s="230" t="s">
        <v>390</v>
      </c>
      <c r="B27" s="230"/>
      <c r="C27" s="230" t="s">
        <v>390</v>
      </c>
      <c r="D27" s="230"/>
      <c r="E27" s="230"/>
      <c r="F27" s="127"/>
    </row>
    <row r="28" spans="1:6">
      <c r="A28" s="230" t="s">
        <v>394</v>
      </c>
      <c r="B28" s="230"/>
      <c r="C28" s="230" t="s">
        <v>424</v>
      </c>
      <c r="D28" s="230"/>
      <c r="E28" s="230"/>
    </row>
    <row r="29" spans="1:6">
      <c r="A29" s="230" t="s">
        <v>392</v>
      </c>
      <c r="B29" s="230"/>
      <c r="C29" s="230" t="s">
        <v>393</v>
      </c>
      <c r="D29" s="230"/>
      <c r="E29" s="230"/>
    </row>
    <row r="34" spans="1:2">
      <c r="A34" s="107"/>
      <c r="B34" s="129"/>
    </row>
  </sheetData>
  <mergeCells count="22">
    <mergeCell ref="E1:F1"/>
    <mergeCell ref="B24:D24"/>
    <mergeCell ref="B25:D25"/>
    <mergeCell ref="B11:B12"/>
    <mergeCell ref="C11:C12"/>
    <mergeCell ref="A2:F2"/>
    <mergeCell ref="A11:A12"/>
    <mergeCell ref="E11:E12"/>
    <mergeCell ref="F11:F12"/>
    <mergeCell ref="C20:D20"/>
    <mergeCell ref="C9:G9"/>
    <mergeCell ref="A5:G5"/>
    <mergeCell ref="B6:G6"/>
    <mergeCell ref="B7:F7"/>
    <mergeCell ref="B8:G8"/>
    <mergeCell ref="B23:D23"/>
    <mergeCell ref="A27:B27"/>
    <mergeCell ref="C27:E27"/>
    <mergeCell ref="A28:B28"/>
    <mergeCell ref="C28:E28"/>
    <mergeCell ref="A29:B29"/>
    <mergeCell ref="C29:E29"/>
  </mergeCells>
  <pageMargins left="0.52" right="0.33" top="0.74803149606299213" bottom="0.74803149606299213" header="0.31496062992125984" footer="0.31496062992125984"/>
  <pageSetup paperSize="9" scale="70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view="pageBreakPreview" topLeftCell="A7" zoomScale="90" zoomScaleSheetLayoutView="90" workbookViewId="0">
      <selection activeCell="D21" sqref="D21"/>
    </sheetView>
  </sheetViews>
  <sheetFormatPr defaultColWidth="9" defaultRowHeight="21"/>
  <cols>
    <col min="1" max="1" width="9.25" style="6" customWidth="1"/>
    <col min="2" max="2" width="13.375" style="6" customWidth="1"/>
    <col min="3" max="3" width="47.125" style="6" customWidth="1"/>
    <col min="4" max="4" width="25.625" style="6" customWidth="1"/>
    <col min="5" max="5" width="13" style="6" customWidth="1"/>
    <col min="6" max="6" width="8" style="6" customWidth="1"/>
    <col min="7" max="16384" width="9" style="6"/>
  </cols>
  <sheetData>
    <row r="1" spans="1:9" ht="28.5" customHeight="1">
      <c r="E1" s="71" t="s">
        <v>33</v>
      </c>
    </row>
    <row r="2" spans="1:9" ht="24" customHeight="1">
      <c r="A2" s="231" t="s">
        <v>34</v>
      </c>
      <c r="B2" s="231"/>
      <c r="C2" s="231"/>
      <c r="D2" s="231"/>
      <c r="E2" s="231"/>
      <c r="F2" s="61"/>
      <c r="G2" s="61"/>
      <c r="H2" s="61"/>
      <c r="I2" s="61"/>
    </row>
    <row r="3" spans="1:9" ht="24" customHeight="1"/>
    <row r="4" spans="1:9" s="11" customFormat="1" ht="24" customHeight="1">
      <c r="A4" s="62" t="s">
        <v>20</v>
      </c>
      <c r="B4" s="63"/>
      <c r="C4" s="232" t="s">
        <v>386</v>
      </c>
      <c r="D4" s="232"/>
      <c r="E4" s="74"/>
      <c r="F4" s="74"/>
      <c r="G4" s="74"/>
    </row>
    <row r="5" spans="1:9" s="11" customFormat="1" ht="24" customHeight="1">
      <c r="A5" s="62" t="s">
        <v>385</v>
      </c>
      <c r="B5" s="63"/>
      <c r="C5" s="153"/>
      <c r="D5" s="153"/>
      <c r="E5" s="74"/>
      <c r="F5" s="74"/>
      <c r="G5" s="74"/>
    </row>
    <row r="6" spans="1:9" s="11" customFormat="1" ht="24" customHeight="1">
      <c r="A6" s="63" t="s">
        <v>21</v>
      </c>
      <c r="B6" s="63"/>
      <c r="C6" s="253" t="s">
        <v>387</v>
      </c>
      <c r="D6" s="253"/>
      <c r="E6" s="253"/>
      <c r="F6" s="74"/>
      <c r="G6" s="74"/>
    </row>
    <row r="7" spans="1:9" s="11" customFormat="1" ht="24" customHeight="1">
      <c r="A7" s="63" t="s">
        <v>22</v>
      </c>
      <c r="B7" s="63"/>
      <c r="C7" s="232" t="s">
        <v>23</v>
      </c>
      <c r="D7" s="232"/>
      <c r="E7" s="232"/>
    </row>
    <row r="8" spans="1:9" s="11" customFormat="1" ht="24" customHeight="1">
      <c r="A8" s="63" t="str">
        <f>'ปร.5(ก)'!A7</f>
        <v>เจ้าของโครงการ</v>
      </c>
      <c r="B8" s="63"/>
      <c r="C8" s="74" t="s">
        <v>41</v>
      </c>
      <c r="D8" s="74"/>
      <c r="E8" s="74"/>
    </row>
    <row r="9" spans="1:9" s="11" customFormat="1" ht="24" customHeight="1">
      <c r="A9" s="63" t="s">
        <v>35</v>
      </c>
      <c r="B9" s="63"/>
      <c r="C9" s="74" t="s">
        <v>32</v>
      </c>
      <c r="D9" s="74"/>
      <c r="E9" s="74"/>
      <c r="F9" s="74"/>
      <c r="G9" s="74"/>
    </row>
    <row r="10" spans="1:9" s="11" customFormat="1" ht="24" customHeight="1">
      <c r="A10" s="63" t="s">
        <v>26</v>
      </c>
      <c r="B10" s="63"/>
      <c r="C10" s="165" t="s">
        <v>426</v>
      </c>
      <c r="D10" s="74"/>
      <c r="E10" s="74"/>
      <c r="F10" s="74"/>
      <c r="G10" s="74"/>
    </row>
    <row r="11" spans="1:9" ht="15" customHeight="1"/>
    <row r="12" spans="1:9" s="10" customFormat="1" ht="28.5" customHeight="1">
      <c r="A12" s="64" t="s">
        <v>12</v>
      </c>
      <c r="B12" s="233" t="s">
        <v>1</v>
      </c>
      <c r="C12" s="234"/>
      <c r="D12" s="64" t="s">
        <v>30</v>
      </c>
      <c r="E12" s="64" t="s">
        <v>7</v>
      </c>
    </row>
    <row r="13" spans="1:9" s="10" customFormat="1">
      <c r="A13" s="65">
        <v>1</v>
      </c>
      <c r="B13" s="229" t="str">
        <f>'ปร.5(ก)'!B13:C13</f>
        <v>งานภูมิทัศน์ และประตูทางเข้าศูนย์การศึกษาหนองระเวียง</v>
      </c>
      <c r="C13" s="226"/>
      <c r="D13" s="66">
        <f>'ปร.5(ก)'!F13</f>
        <v>5370956.125</v>
      </c>
      <c r="E13" s="66"/>
    </row>
    <row r="14" spans="1:9" s="10" customFormat="1" ht="22.5" customHeight="1">
      <c r="A14" s="65">
        <v>2</v>
      </c>
      <c r="B14" s="229" t="str">
        <f>'ปร.5(ก)'!B14:C14</f>
        <v xml:space="preserve">หมวดงานถนนคอนกรีตเสริมเหล็ก 2 ช่องการจราจร </v>
      </c>
      <c r="C14" s="226"/>
      <c r="D14" s="66">
        <f>'ปร.5(ก)'!F14</f>
        <v>9146793.5</v>
      </c>
      <c r="E14" s="65"/>
    </row>
    <row r="15" spans="1:9" s="10" customFormat="1" ht="22.5" customHeight="1">
      <c r="A15" s="65">
        <v>3</v>
      </c>
      <c r="B15" s="154" t="str">
        <f>'ปร.5(ก)'!B15:C15</f>
        <v>หมวดงานระบบประปา. เดินท่อน้ำดิบเข้าบ่อเก็บ</v>
      </c>
      <c r="C15" s="155"/>
      <c r="D15" s="66">
        <f>'ปร.5(ก)'!F15</f>
        <v>2270677.9</v>
      </c>
      <c r="E15" s="65"/>
    </row>
    <row r="16" spans="1:9" s="10" customFormat="1" ht="22.5" customHeight="1">
      <c r="A16" s="65">
        <v>4</v>
      </c>
      <c r="B16" s="154" t="str">
        <f>'ปร.5(ก)'!B16:C16</f>
        <v xml:space="preserve">หมวดงานถนนคอนกรีตเสริมเหล็ก 4 ช่องการจราจร </v>
      </c>
      <c r="C16" s="155"/>
      <c r="D16" s="66">
        <f>'ปร.5(ก)'!F16</f>
        <v>45510745.154200003</v>
      </c>
      <c r="E16" s="65"/>
    </row>
    <row r="17" spans="1:5" s="10" customFormat="1" ht="22.5" customHeight="1">
      <c r="A17" s="65">
        <v>5</v>
      </c>
      <c r="B17" s="154" t="str">
        <f>'ปร.5(ก)'!B17:C17</f>
        <v>งานก่อสร้างโรงสูบน้ำ</v>
      </c>
      <c r="C17" s="155"/>
      <c r="D17" s="66">
        <f>'ปร.5(ก)'!F17</f>
        <v>2138438.4365735003</v>
      </c>
      <c r="E17" s="65"/>
    </row>
    <row r="18" spans="1:5" s="10" customFormat="1" ht="22.5" customHeight="1">
      <c r="A18" s="65">
        <v>6</v>
      </c>
      <c r="B18" s="229" t="str">
        <f>'ปร.5(ก)'!B18:C18</f>
        <v>หมวดงานลอกคลองแก้มลิง</v>
      </c>
      <c r="C18" s="226"/>
      <c r="D18" s="66">
        <f>'ปร.5(ก)'!F18</f>
        <v>13668074</v>
      </c>
      <c r="E18" s="66"/>
    </row>
    <row r="19" spans="1:5" s="10" customFormat="1" ht="22.5" customHeight="1">
      <c r="A19" s="65">
        <v>7</v>
      </c>
      <c r="B19" s="229" t="str">
        <f>'ปร.5(ก)'!B19:C19</f>
        <v>งานขยายเขตระบบไฟฟ้าแรงสูง ระบบกล้องวงจรปิด</v>
      </c>
      <c r="C19" s="226"/>
      <c r="D19" s="66">
        <f>'ปร.5(ก)'!F19</f>
        <v>11453148.3411</v>
      </c>
      <c r="E19" s="75"/>
    </row>
    <row r="20" spans="1:5" s="10" customFormat="1" ht="22.5" customHeight="1">
      <c r="A20" s="65">
        <v>8</v>
      </c>
      <c r="B20" s="229" t="str">
        <f>'ปร.5(ข)'!B13</f>
        <v>หมวดงานครุภัณฑ์กล้องวงจรปิด  Smart Lighting</v>
      </c>
      <c r="C20" s="226"/>
      <c r="D20" s="66">
        <f>'ปร.5(ข)'!E13</f>
        <v>4735820</v>
      </c>
      <c r="E20" s="66"/>
    </row>
    <row r="21" spans="1:5" s="10" customFormat="1">
      <c r="A21" s="65">
        <v>9</v>
      </c>
      <c r="B21" s="229" t="str">
        <f>'ปร.5(ข)'!B14</f>
        <v>หมวดงานครุภัณฑ์ระบบประปา. เดินท่อน้ำดิบเข้าบ่อเก็บ</v>
      </c>
      <c r="C21" s="226"/>
      <c r="D21" s="66">
        <f>'ปร.5(ข)'!E14</f>
        <v>611719</v>
      </c>
      <c r="E21" s="66"/>
    </row>
    <row r="22" spans="1:5" s="10" customFormat="1">
      <c r="A22" s="17"/>
      <c r="B22" s="225"/>
      <c r="C22" s="226"/>
      <c r="D22" s="66"/>
      <c r="E22" s="66"/>
    </row>
    <row r="23" spans="1:5" s="10" customFormat="1">
      <c r="A23" s="246" t="s">
        <v>3</v>
      </c>
      <c r="B23" s="249" t="s">
        <v>36</v>
      </c>
      <c r="C23" s="250"/>
      <c r="D23" s="76">
        <f>SUM(D13:D21)</f>
        <v>94906372.456873506</v>
      </c>
      <c r="E23" s="76"/>
    </row>
    <row r="24" spans="1:5" s="10" customFormat="1">
      <c r="A24" s="247"/>
      <c r="B24" s="249" t="s">
        <v>37</v>
      </c>
      <c r="C24" s="250"/>
      <c r="D24" s="77">
        <v>94906000</v>
      </c>
      <c r="E24" s="78"/>
    </row>
    <row r="25" spans="1:5" s="10" customFormat="1" ht="30.75" customHeight="1">
      <c r="A25" s="247"/>
      <c r="B25" s="79" t="s">
        <v>38</v>
      </c>
      <c r="C25" s="251" t="str">
        <f>BAHTTEXT(D24)</f>
        <v>เก้าสิบสี่ล้านเก้าแสนหกพันบาทถ้วน</v>
      </c>
      <c r="D25" s="251"/>
      <c r="E25" s="252"/>
    </row>
    <row r="26" spans="1:5" s="10" customFormat="1" ht="15.75" customHeight="1">
      <c r="A26" s="248"/>
      <c r="B26" s="80"/>
      <c r="C26" s="81"/>
      <c r="D26" s="81"/>
      <c r="E26" s="82"/>
    </row>
    <row r="27" spans="1:5" s="10" customFormat="1" ht="15.75" customHeight="1">
      <c r="A27" s="202"/>
      <c r="B27" s="203"/>
      <c r="C27" s="203"/>
      <c r="D27" s="203"/>
      <c r="E27" s="203"/>
    </row>
    <row r="28" spans="1:5" ht="21" customHeight="1"/>
    <row r="29" spans="1:5" ht="21" customHeight="1">
      <c r="A29" s="108"/>
      <c r="B29" s="230" t="s">
        <v>390</v>
      </c>
      <c r="C29" s="230"/>
      <c r="D29" s="230"/>
      <c r="E29" s="108"/>
    </row>
    <row r="30" spans="1:5" ht="21" customHeight="1">
      <c r="A30" s="124"/>
      <c r="B30" s="230" t="s">
        <v>395</v>
      </c>
      <c r="C30" s="230"/>
      <c r="D30" s="230"/>
      <c r="E30" s="124"/>
    </row>
    <row r="31" spans="1:5" ht="21" customHeight="1">
      <c r="A31" s="125"/>
      <c r="B31" s="230" t="s">
        <v>391</v>
      </c>
      <c r="C31" s="230"/>
      <c r="D31" s="230"/>
      <c r="E31" s="98"/>
    </row>
    <row r="32" spans="1:5" ht="21" customHeight="1">
      <c r="A32" s="125"/>
      <c r="B32" s="230"/>
      <c r="C32" s="230"/>
      <c r="D32" s="230"/>
      <c r="E32" s="98"/>
    </row>
    <row r="33" spans="1:6" ht="21" customHeight="1">
      <c r="A33" s="125"/>
      <c r="B33" s="230"/>
      <c r="C33" s="230"/>
      <c r="D33" s="230"/>
      <c r="E33" s="98"/>
    </row>
    <row r="34" spans="1:6" ht="21" customHeight="1">
      <c r="A34" s="125"/>
      <c r="B34" s="254" t="s">
        <v>390</v>
      </c>
      <c r="C34" s="254"/>
      <c r="D34" s="254"/>
      <c r="E34" s="98"/>
    </row>
    <row r="35" spans="1:6" ht="21" customHeight="1">
      <c r="A35" s="125"/>
      <c r="B35" s="230" t="s">
        <v>394</v>
      </c>
      <c r="C35" s="230"/>
      <c r="D35" s="230"/>
      <c r="E35" s="98"/>
    </row>
    <row r="36" spans="1:6" ht="21" customHeight="1">
      <c r="A36" s="125"/>
      <c r="B36" s="230" t="s">
        <v>392</v>
      </c>
      <c r="C36" s="230"/>
      <c r="D36" s="230"/>
      <c r="E36" s="98"/>
    </row>
    <row r="37" spans="1:6" ht="21" customHeight="1">
      <c r="A37" s="125"/>
      <c r="B37" s="230"/>
      <c r="C37" s="230"/>
      <c r="D37" s="230"/>
      <c r="E37" s="98"/>
    </row>
    <row r="38" spans="1:6" ht="21" customHeight="1">
      <c r="A38" s="127"/>
      <c r="B38" s="230"/>
      <c r="C38" s="230"/>
      <c r="D38" s="230"/>
      <c r="E38" s="98"/>
    </row>
    <row r="39" spans="1:6" ht="21" customHeight="1">
      <c r="B39" s="230" t="s">
        <v>390</v>
      </c>
      <c r="C39" s="230"/>
      <c r="D39" s="230"/>
      <c r="E39" s="10"/>
      <c r="F39" s="10"/>
    </row>
    <row r="40" spans="1:6" ht="21" customHeight="1">
      <c r="B40" s="230" t="s">
        <v>424</v>
      </c>
      <c r="C40" s="230"/>
      <c r="D40" s="230"/>
      <c r="E40" s="61"/>
      <c r="F40" s="61"/>
    </row>
    <row r="41" spans="1:6" ht="21" customHeight="1">
      <c r="B41" s="230" t="s">
        <v>393</v>
      </c>
      <c r="C41" s="230"/>
      <c r="D41" s="230"/>
      <c r="E41" s="61"/>
      <c r="F41" s="61"/>
    </row>
    <row r="42" spans="1:6" ht="21" customHeight="1">
      <c r="A42" s="108"/>
      <c r="B42" s="108"/>
      <c r="C42" s="108"/>
      <c r="D42" s="230"/>
      <c r="E42" s="230"/>
      <c r="F42" s="230"/>
    </row>
  </sheetData>
  <mergeCells count="30">
    <mergeCell ref="B38:D38"/>
    <mergeCell ref="B39:D39"/>
    <mergeCell ref="B40:D40"/>
    <mergeCell ref="B41:D41"/>
    <mergeCell ref="B33:D33"/>
    <mergeCell ref="B34:D34"/>
    <mergeCell ref="B35:D35"/>
    <mergeCell ref="B36:D36"/>
    <mergeCell ref="B37:D37"/>
    <mergeCell ref="C6:E6"/>
    <mergeCell ref="B29:D29"/>
    <mergeCell ref="B32:D32"/>
    <mergeCell ref="B30:D30"/>
    <mergeCell ref="B31:D31"/>
    <mergeCell ref="D42:F42"/>
    <mergeCell ref="A2:E2"/>
    <mergeCell ref="C7:E7"/>
    <mergeCell ref="A23:A26"/>
    <mergeCell ref="B23:C23"/>
    <mergeCell ref="B24:C24"/>
    <mergeCell ref="C25:E25"/>
    <mergeCell ref="B22:C22"/>
    <mergeCell ref="B21:C21"/>
    <mergeCell ref="B12:C12"/>
    <mergeCell ref="B14:C14"/>
    <mergeCell ref="B18:C18"/>
    <mergeCell ref="B19:C19"/>
    <mergeCell ref="B20:C20"/>
    <mergeCell ref="B13:C13"/>
    <mergeCell ref="C4:D4"/>
  </mergeCells>
  <printOptions horizontalCentered="1"/>
  <pageMargins left="0" right="0" top="0.74803149606299213" bottom="0.74803149606299213" header="0.31496062992125984" footer="0.31496062992125984"/>
  <pageSetup paperSize="9" scale="75" orientation="portrait" horizontalDpi="4294967294" verticalDpi="4294967294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ปร4</vt:lpstr>
      <vt:lpstr>ปร.5(ก)</vt:lpstr>
      <vt:lpstr>ปร.5(ข)</vt:lpstr>
      <vt:lpstr>ปร.6</vt:lpstr>
      <vt:lpstr>'ปร.5(ก)'!Print_Area</vt:lpstr>
      <vt:lpstr>ปร.6!Print_Area</vt:lpstr>
      <vt:lpstr>ปร4!Print_Area</vt:lpstr>
      <vt:lpstr>ปร4!Print_Titles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2019-04-04T08:54:07Z</dcterms:modified>
</cp:coreProperties>
</file>